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15" windowWidth="12045" windowHeight="6660"/>
  </bookViews>
  <sheets>
    <sheet name="Ex_16" sheetId="1" r:id="rId1"/>
    <sheet name="Ex_1-5,8,9,14,15,19" sheetId="3" r:id="rId2"/>
  </sheets>
  <calcPr calcId="145621"/>
</workbook>
</file>

<file path=xl/calcChain.xml><?xml version="1.0" encoding="utf-8"?>
<calcChain xmlns="http://schemas.openxmlformats.org/spreadsheetml/2006/main">
  <c r="CK27" i="3"/>
  <c r="CK28"/>
  <c r="CH7"/>
  <c r="CH12" s="1"/>
  <c r="CE8" s="1"/>
  <c r="CE9" s="1"/>
  <c r="CE10" s="1"/>
  <c r="CH32" s="1"/>
  <c r="CH18"/>
  <c r="CH23" s="1"/>
  <c r="CE19" s="1"/>
  <c r="CE20" s="1"/>
  <c r="CE21" s="1"/>
  <c r="CH27"/>
  <c r="CH30"/>
  <c r="CH28"/>
  <c r="CH29" s="1"/>
  <c r="CG12"/>
  <c r="CE7"/>
  <c r="CG23"/>
  <c r="CE18" s="1"/>
  <c r="CH31" s="1"/>
  <c r="CE27"/>
  <c r="CE28"/>
  <c r="CE29"/>
  <c r="CE30" s="1"/>
  <c r="CE35" s="1"/>
  <c r="CE34"/>
  <c r="CH19"/>
  <c r="CH20"/>
  <c r="CH21"/>
  <c r="CH22"/>
  <c r="CH8"/>
  <c r="CH9"/>
  <c r="CH10"/>
  <c r="CH11"/>
  <c r="BV23"/>
  <c r="BV24"/>
  <c r="BV25"/>
  <c r="BV26" s="1"/>
  <c r="BV27" s="1"/>
  <c r="BV13"/>
  <c r="BV14"/>
  <c r="BV9"/>
  <c r="BV10" s="1"/>
  <c r="BV11" s="1"/>
  <c r="BV12" s="1"/>
  <c r="BV15" s="1"/>
  <c r="BL13"/>
  <c r="BL14" s="1"/>
  <c r="BL9"/>
  <c r="BL10"/>
  <c r="BL11" s="1"/>
  <c r="BL12" s="1"/>
  <c r="BD8"/>
  <c r="BD9" s="1"/>
  <c r="BD7"/>
  <c r="BD27"/>
  <c r="BD28"/>
  <c r="BD29" s="1"/>
  <c r="BD30" s="1"/>
  <c r="BD14"/>
  <c r="BD15"/>
  <c r="BD16" s="1"/>
  <c r="BD17" s="1"/>
  <c r="BD35"/>
  <c r="BD36"/>
  <c r="BD37" s="1"/>
  <c r="AU16"/>
  <c r="AU20"/>
  <c r="AU15"/>
  <c r="AU19" s="1"/>
  <c r="AU8"/>
  <c r="AU9"/>
  <c r="AU10"/>
  <c r="AE27"/>
  <c r="AE30" s="1"/>
  <c r="AH7"/>
  <c r="AH8"/>
  <c r="AH9"/>
  <c r="AH16" s="1"/>
  <c r="AE8" s="1"/>
  <c r="AE9" s="1"/>
  <c r="AH10"/>
  <c r="AH11"/>
  <c r="AH12"/>
  <c r="AH13"/>
  <c r="AH14"/>
  <c r="AH15"/>
  <c r="AG16"/>
  <c r="AE7"/>
  <c r="AE14"/>
  <c r="AE17" s="1"/>
  <c r="AE28"/>
  <c r="AE29"/>
  <c r="AP7"/>
  <c r="AP8"/>
  <c r="AP9"/>
  <c r="AP10"/>
  <c r="AP11"/>
  <c r="AP14" s="1"/>
  <c r="AM8" s="1"/>
  <c r="AM9" s="1"/>
  <c r="AP12"/>
  <c r="AP13"/>
  <c r="AO14"/>
  <c r="AM7"/>
  <c r="AM14"/>
  <c r="AM17" s="1"/>
  <c r="X7"/>
  <c r="X14" s="1"/>
  <c r="X8"/>
  <c r="X9"/>
  <c r="X10"/>
  <c r="X11"/>
  <c r="X12"/>
  <c r="X13"/>
  <c r="W14"/>
  <c r="T6" s="1"/>
  <c r="T14"/>
  <c r="T27"/>
  <c r="T28" s="1"/>
  <c r="Y7"/>
  <c r="Z7"/>
  <c r="Y8"/>
  <c r="Z8" s="1"/>
  <c r="Y9"/>
  <c r="Z9"/>
  <c r="Y10"/>
  <c r="Z10" s="1"/>
  <c r="Y11"/>
  <c r="Z11"/>
  <c r="Y12"/>
  <c r="Z12" s="1"/>
  <c r="Y13"/>
  <c r="Z13"/>
  <c r="T26"/>
  <c r="AE15"/>
  <c r="AE16" s="1"/>
  <c r="T15"/>
  <c r="T16"/>
  <c r="K13"/>
  <c r="K14" s="1"/>
  <c r="K9"/>
  <c r="K10"/>
  <c r="K11" s="1"/>
  <c r="K12" s="1"/>
  <c r="C14"/>
  <c r="C9"/>
  <c r="C10" s="1"/>
  <c r="C11" s="1"/>
  <c r="C12" s="1"/>
  <c r="C15" s="1"/>
  <c r="H6" i="1"/>
  <c r="H7"/>
  <c r="H8"/>
  <c r="H9"/>
  <c r="H10"/>
  <c r="H11" s="1"/>
  <c r="M6" s="1"/>
  <c r="I6"/>
  <c r="J6" s="1"/>
  <c r="J11" s="1"/>
  <c r="M7" s="1"/>
  <c r="M8" s="1"/>
  <c r="I7"/>
  <c r="J7"/>
  <c r="I8"/>
  <c r="J8" s="1"/>
  <c r="I9"/>
  <c r="J9"/>
  <c r="M17"/>
  <c r="M16"/>
  <c r="M15"/>
  <c r="I10"/>
  <c r="J10"/>
  <c r="G11"/>
  <c r="E13"/>
  <c r="E7"/>
  <c r="E8"/>
  <c r="E9"/>
  <c r="E10"/>
  <c r="E11"/>
  <c r="E12"/>
  <c r="E6"/>
  <c r="CK29" i="3"/>
  <c r="CK30"/>
  <c r="CK31"/>
  <c r="AM23" l="1"/>
  <c r="CK32"/>
  <c r="CK33" s="1"/>
  <c r="C18"/>
  <c r="C19"/>
  <c r="K15"/>
  <c r="BD10"/>
  <c r="BD11"/>
  <c r="BD12" s="1"/>
  <c r="BD18" s="1"/>
  <c r="BD19" s="1"/>
  <c r="BD22" s="1"/>
  <c r="BD40"/>
  <c r="BV19"/>
  <c r="BV18"/>
  <c r="M10" i="1"/>
  <c r="M11" s="1"/>
  <c r="M9"/>
  <c r="M18" s="1"/>
  <c r="M19" s="1"/>
  <c r="M21" s="1"/>
  <c r="Z14" i="3"/>
  <c r="T8" s="1"/>
  <c r="T17"/>
  <c r="T7"/>
  <c r="BD31"/>
  <c r="CH35"/>
  <c r="CH33"/>
  <c r="CH36" s="1"/>
  <c r="AM10"/>
  <c r="AM11"/>
  <c r="AM12" s="1"/>
  <c r="AM18" s="1"/>
  <c r="AM19" s="1"/>
  <c r="AM22" s="1"/>
  <c r="AM28"/>
  <c r="AE11"/>
  <c r="AE12" s="1"/>
  <c r="AE18" s="1"/>
  <c r="AE19" s="1"/>
  <c r="AE10"/>
  <c r="BD23"/>
  <c r="BL15"/>
  <c r="CE31"/>
  <c r="AM15"/>
  <c r="AM16" s="1"/>
  <c r="AM29" l="1"/>
  <c r="AM33" s="1"/>
  <c r="AM30"/>
  <c r="AM34" s="1"/>
  <c r="BD41"/>
  <c r="BD45" s="1"/>
  <c r="BD42"/>
  <c r="BD46" s="1"/>
  <c r="CE38"/>
  <c r="CE37"/>
  <c r="AE23"/>
  <c r="AE22"/>
  <c r="BL19"/>
  <c r="BL18"/>
  <c r="K18"/>
  <c r="K19"/>
  <c r="M20" i="1"/>
  <c r="AE31" i="3"/>
  <c r="T9"/>
  <c r="T10" l="1"/>
  <c r="T11"/>
  <c r="T12" s="1"/>
  <c r="T18" s="1"/>
  <c r="T19" l="1"/>
  <c r="T29"/>
  <c r="T30" l="1"/>
  <c r="T31"/>
  <c r="T23"/>
  <c r="T22"/>
</calcChain>
</file>

<file path=xl/comments1.xml><?xml version="1.0" encoding="utf-8"?>
<comments xmlns="http://schemas.openxmlformats.org/spreadsheetml/2006/main">
  <authors>
    <author>JHernandez</author>
  </authors>
  <commentList>
    <comment ref="V6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Número de unidades demandadas</t>
        </r>
      </text>
    </comment>
    <comment ref="W6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Número de clientes</t>
        </r>
      </text>
    </comment>
    <comment ref="B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J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Esta es la estimación de la proporción poblacional.</t>
        </r>
      </text>
    </comment>
    <comment ref="S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AD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AL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BC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BK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Esta es la estimación de la proporción poblacional.</t>
        </r>
      </text>
    </comment>
    <comment ref="BU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Esta es la estimación de la proporción poblacional.</t>
        </r>
      </text>
    </comment>
    <comment ref="CD7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S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Momento de segundo orden respecto al origen</t>
        </r>
      </text>
    </comment>
    <comment ref="AD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Momento de segundo orden respecto al origen</t>
        </r>
      </text>
    </comment>
    <comment ref="AL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Momento de segundo orden respecto al origen</t>
        </r>
      </text>
    </comment>
    <comment ref="BC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Momento de segundo orden respecto al origen</t>
        </r>
      </text>
    </comment>
    <comment ref="CD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Momento de segundo orden respecto al origen</t>
        </r>
      </text>
    </comment>
    <comment ref="S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AD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AL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BC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CD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S10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Desviación típica muestral</t>
        </r>
      </text>
    </comment>
    <comment ref="AD10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Desviación típica muestral</t>
        </r>
      </text>
    </comment>
    <comment ref="AL10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Desviación típica muestral</t>
        </r>
      </text>
    </comment>
    <comment ref="BC10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Desviación típica muestral</t>
        </r>
      </text>
    </comment>
    <comment ref="CD10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S11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Cuasivarianza muestral
</t>
        </r>
      </text>
    </comment>
    <comment ref="AD11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Cuasivarianza muestral
</t>
        </r>
      </text>
    </comment>
    <comment ref="AL11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Cuasivarianza muestral
</t>
        </r>
      </text>
    </comment>
    <comment ref="BC11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Cuasivarianza muestral
</t>
        </r>
      </text>
    </comment>
    <comment ref="S12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Cuasidesviación típica muestral que es el estimador de la desviación típica en la población</t>
        </r>
      </text>
    </comment>
    <comment ref="AD12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Cuasidesviación típica muestral</t>
        </r>
      </text>
    </comment>
    <comment ref="AL12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Cuasidesviación típica muestral</t>
        </r>
      </text>
    </comment>
    <comment ref="BC12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Cuasidesviación típica muestral</t>
        </r>
      </text>
    </comment>
    <comment ref="CD1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Estimación de la media poblacional
</t>
        </r>
      </text>
    </comment>
    <comment ref="CD1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Momento de segundo orden respecto al origen</t>
        </r>
      </text>
    </comment>
    <comment ref="CD20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CD21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Varianza muestral
</t>
        </r>
      </text>
    </comment>
    <comment ref="BD38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Está calculado para 100 grados de libertad
</t>
        </r>
      </text>
    </comment>
    <comment ref="BD39" authorId="0">
      <text>
        <r>
          <rPr>
            <b/>
            <sz val="10"/>
            <color indexed="81"/>
            <rFont val="Tahoma"/>
            <family val="2"/>
          </rPr>
          <t>JHernandez:</t>
        </r>
        <r>
          <rPr>
            <sz val="10"/>
            <color indexed="81"/>
            <rFont val="Tahoma"/>
            <family val="2"/>
          </rPr>
          <t xml:space="preserve">
Calculado para 100 grados de libertad</t>
        </r>
      </text>
    </comment>
  </commentList>
</comments>
</file>

<file path=xl/sharedStrings.xml><?xml version="1.0" encoding="utf-8"?>
<sst xmlns="http://schemas.openxmlformats.org/spreadsheetml/2006/main" count="340" uniqueCount="109">
  <si>
    <t>(di=xi-yi)</t>
  </si>
  <si>
    <t>di</t>
  </si>
  <si>
    <t>ni</t>
  </si>
  <si>
    <t>di*ni</t>
  </si>
  <si>
    <r>
      <t>di</t>
    </r>
    <r>
      <rPr>
        <vertAlign val="superscript"/>
        <sz val="10"/>
        <rFont val="Arial"/>
        <family val="2"/>
      </rPr>
      <t>2</t>
    </r>
  </si>
  <si>
    <r>
      <t>di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*ni</t>
    </r>
  </si>
  <si>
    <t>a</t>
  </si>
  <si>
    <t>n</t>
  </si>
  <si>
    <r>
      <t>Sd</t>
    </r>
    <r>
      <rPr>
        <vertAlign val="superscript"/>
        <sz val="10"/>
        <rFont val="Arial"/>
        <family val="2"/>
      </rPr>
      <t>2</t>
    </r>
  </si>
  <si>
    <t>Sd</t>
  </si>
  <si>
    <t>S1d2</t>
  </si>
  <si>
    <t>S1d</t>
  </si>
  <si>
    <t>α</t>
  </si>
  <si>
    <t>1-α</t>
  </si>
  <si>
    <t>t</t>
  </si>
  <si>
    <t>X</t>
  </si>
  <si>
    <t>N(μ;6)</t>
  </si>
  <si>
    <t>γ</t>
  </si>
  <si>
    <r>
      <t>a</t>
    </r>
    <r>
      <rPr>
        <vertAlign val="subscript"/>
        <sz val="10"/>
        <rFont val="Arial"/>
        <family val="2"/>
      </rPr>
      <t>0</t>
    </r>
  </si>
  <si>
    <t>σ</t>
  </si>
  <si>
    <t>z</t>
  </si>
  <si>
    <t>α/2</t>
  </si>
  <si>
    <t>1-α/2</t>
  </si>
  <si>
    <t>B(1;p)</t>
  </si>
  <si>
    <r>
      <t>p*</t>
    </r>
    <r>
      <rPr>
        <vertAlign val="subscript"/>
        <sz val="10"/>
        <rFont val="Arial"/>
        <family val="2"/>
      </rPr>
      <t>0</t>
    </r>
  </si>
  <si>
    <t>N(μ;σ)</t>
  </si>
  <si>
    <t>xi</t>
  </si>
  <si>
    <t>xi*ni</t>
  </si>
  <si>
    <t>Total</t>
  </si>
  <si>
    <r>
      <t>xi</t>
    </r>
    <r>
      <rPr>
        <vertAlign val="superscript"/>
        <sz val="10"/>
        <rFont val="Arial"/>
        <family val="2"/>
      </rPr>
      <t>2</t>
    </r>
  </si>
  <si>
    <r>
      <t>xi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*ni</t>
    </r>
  </si>
  <si>
    <t>a2</t>
  </si>
  <si>
    <r>
      <t>S</t>
    </r>
    <r>
      <rPr>
        <vertAlign val="superscript"/>
        <sz val="10"/>
        <rFont val="Arial"/>
        <family val="2"/>
      </rPr>
      <t>2</t>
    </r>
  </si>
  <si>
    <t>S</t>
  </si>
  <si>
    <r>
      <t>S</t>
    </r>
    <r>
      <rPr>
        <vertAlign val="subscript"/>
        <sz val="10"/>
        <rFont val="Arial"/>
        <family val="2"/>
      </rPr>
      <t>1</t>
    </r>
    <r>
      <rPr>
        <vertAlign val="superscript"/>
        <sz val="10"/>
        <rFont val="Arial"/>
        <family val="2"/>
      </rPr>
      <t>2</t>
    </r>
  </si>
  <si>
    <r>
      <t>S</t>
    </r>
    <r>
      <rPr>
        <vertAlign val="subscript"/>
        <sz val="10"/>
        <rFont val="Arial"/>
        <family val="2"/>
      </rPr>
      <t>1</t>
    </r>
  </si>
  <si>
    <r>
      <t>t</t>
    </r>
    <r>
      <rPr>
        <vertAlign val="subscript"/>
        <sz val="10"/>
        <rFont val="Arial"/>
        <family val="2"/>
      </rPr>
      <t>n-1</t>
    </r>
  </si>
  <si>
    <r>
      <t>+1-1/k</t>
    </r>
    <r>
      <rPr>
        <vertAlign val="superscript"/>
        <sz val="10"/>
        <rFont val="Arial"/>
        <family val="2"/>
      </rPr>
      <t>2</t>
    </r>
  </si>
  <si>
    <r>
      <t>+1/k</t>
    </r>
    <r>
      <rPr>
        <vertAlign val="superscript"/>
        <sz val="10"/>
        <rFont val="Arial"/>
        <family val="2"/>
      </rPr>
      <t>2</t>
    </r>
  </si>
  <si>
    <t>+k</t>
  </si>
  <si>
    <t>k1</t>
  </si>
  <si>
    <t>k2</t>
  </si>
  <si>
    <r>
      <t>nS</t>
    </r>
    <r>
      <rPr>
        <vertAlign val="superscript"/>
        <sz val="10"/>
        <rFont val="Arial"/>
        <family val="2"/>
      </rPr>
      <t>2</t>
    </r>
  </si>
  <si>
    <t>n'</t>
  </si>
  <si>
    <t>Total:</t>
  </si>
  <si>
    <t>σ*</t>
  </si>
  <si>
    <r>
      <t>a</t>
    </r>
    <r>
      <rPr>
        <vertAlign val="subscript"/>
        <sz val="10"/>
        <rFont val="Arial"/>
        <family val="2"/>
      </rPr>
      <t>A</t>
    </r>
  </si>
  <si>
    <r>
      <t>S</t>
    </r>
    <r>
      <rPr>
        <vertAlign val="subscript"/>
        <sz val="10"/>
        <rFont val="Arial"/>
        <family val="2"/>
      </rPr>
      <t>A</t>
    </r>
    <r>
      <rPr>
        <vertAlign val="superscript"/>
        <sz val="10"/>
        <rFont val="Arial"/>
        <family val="2"/>
      </rPr>
      <t>2</t>
    </r>
  </si>
  <si>
    <r>
      <t>nS</t>
    </r>
    <r>
      <rPr>
        <vertAlign val="subscript"/>
        <sz val="10"/>
        <rFont val="Arial"/>
        <family val="2"/>
      </rPr>
      <t>A</t>
    </r>
    <r>
      <rPr>
        <vertAlign val="superscript"/>
        <sz val="10"/>
        <rFont val="Arial"/>
        <family val="2"/>
      </rPr>
      <t>2</t>
    </r>
  </si>
  <si>
    <t>m</t>
  </si>
  <si>
    <r>
      <t>a</t>
    </r>
    <r>
      <rPr>
        <vertAlign val="subscript"/>
        <sz val="10"/>
        <rFont val="Arial"/>
        <family val="2"/>
      </rPr>
      <t>B</t>
    </r>
  </si>
  <si>
    <r>
      <t>S</t>
    </r>
    <r>
      <rPr>
        <vertAlign val="subscript"/>
        <sz val="10"/>
        <rFont val="Arial"/>
        <family val="2"/>
      </rPr>
      <t>B</t>
    </r>
    <r>
      <rPr>
        <vertAlign val="superscript"/>
        <sz val="10"/>
        <rFont val="Arial"/>
        <family val="2"/>
      </rPr>
      <t>2</t>
    </r>
  </si>
  <si>
    <r>
      <t>a</t>
    </r>
    <r>
      <rPr>
        <vertAlign val="subscript"/>
        <sz val="10"/>
        <rFont val="Arial"/>
        <family val="2"/>
      </rPr>
      <t>A</t>
    </r>
    <r>
      <rPr>
        <sz val="10"/>
        <rFont val="Arial"/>
        <family val="2"/>
      </rPr>
      <t xml:space="preserve"> - a</t>
    </r>
    <r>
      <rPr>
        <vertAlign val="subscript"/>
        <sz val="10"/>
        <rFont val="Arial"/>
        <family val="2"/>
      </rPr>
      <t>B</t>
    </r>
  </si>
  <si>
    <r>
      <t>σ</t>
    </r>
    <r>
      <rPr>
        <vertAlign val="subscript"/>
        <sz val="10"/>
        <rFont val="Arial"/>
        <family val="2"/>
      </rPr>
      <t>A</t>
    </r>
    <r>
      <rPr>
        <vertAlign val="superscript"/>
        <sz val="10"/>
        <rFont val="Arial"/>
        <family val="2"/>
      </rPr>
      <t>2</t>
    </r>
  </si>
  <si>
    <r>
      <t>σ</t>
    </r>
    <r>
      <rPr>
        <vertAlign val="subscript"/>
        <sz val="10"/>
        <rFont val="Arial"/>
        <family val="2"/>
      </rPr>
      <t>B</t>
    </r>
    <r>
      <rPr>
        <vertAlign val="superscript"/>
        <sz val="10"/>
        <rFont val="Arial"/>
        <family val="2"/>
      </rPr>
      <t>2</t>
    </r>
  </si>
  <si>
    <r>
      <t>t</t>
    </r>
    <r>
      <rPr>
        <vertAlign val="subscript"/>
        <sz val="10"/>
        <rFont val="Arial"/>
        <family val="2"/>
      </rPr>
      <t>n+m-2</t>
    </r>
  </si>
  <si>
    <r>
      <t>mS</t>
    </r>
    <r>
      <rPr>
        <vertAlign val="subscript"/>
        <sz val="10"/>
        <rFont val="Arial"/>
        <family val="2"/>
      </rPr>
      <t>B</t>
    </r>
    <r>
      <rPr>
        <vertAlign val="superscript"/>
        <sz val="10"/>
        <rFont val="Arial"/>
        <family val="2"/>
      </rPr>
      <t>2</t>
    </r>
  </si>
  <si>
    <r>
      <t>a</t>
    </r>
    <r>
      <rPr>
        <vertAlign val="subscript"/>
        <sz val="10"/>
        <rFont val="Arial"/>
        <family val="2"/>
      </rPr>
      <t>2</t>
    </r>
  </si>
  <si>
    <t xml:space="preserve">Exercise 16 </t>
  </si>
  <si>
    <t>C.I. Difference between means from two normal populations (dependent samples)</t>
  </si>
  <si>
    <t>Couple</t>
  </si>
  <si>
    <t>X: Sales after</t>
  </si>
  <si>
    <t>the course</t>
  </si>
  <si>
    <t>Y: Sales before</t>
  </si>
  <si>
    <t>Difference</t>
  </si>
  <si>
    <t>Calculus</t>
  </si>
  <si>
    <t>root(n-1)</t>
  </si>
  <si>
    <t>standard error</t>
  </si>
  <si>
    <t>sampling error</t>
  </si>
  <si>
    <t>Lower limit</t>
  </si>
  <si>
    <t>Upper limit</t>
  </si>
  <si>
    <t>Exercise 1</t>
  </si>
  <si>
    <t>Life of a light bulb</t>
  </si>
  <si>
    <t>Exercise 2</t>
  </si>
  <si>
    <t>Customer is either satisfied or dissatisfied</t>
  </si>
  <si>
    <t>s.r.s.</t>
  </si>
  <si>
    <t>Confidence interval</t>
  </si>
  <si>
    <t>Exercise 3</t>
  </si>
  <si>
    <t>Demand of a new product</t>
  </si>
  <si>
    <t>Sampling data</t>
  </si>
  <si>
    <t>Confidence interval section b)</t>
  </si>
  <si>
    <t>Confidence interval section a)</t>
  </si>
  <si>
    <t>Exercise 4</t>
  </si>
  <si>
    <t>Population</t>
  </si>
  <si>
    <t>Sampling data:</t>
  </si>
  <si>
    <t>New sample size n'</t>
  </si>
  <si>
    <t>Exercise 5</t>
  </si>
  <si>
    <t>Life in months of an electronic device</t>
  </si>
  <si>
    <t>Confidence interval for the mean</t>
  </si>
  <si>
    <t>Confidence interval for the variance</t>
  </si>
  <si>
    <t>Confidence interval for the standard deviation</t>
  </si>
  <si>
    <t>Exercise 8</t>
  </si>
  <si>
    <t>Number of liters of a drink sold daily by a supermarket</t>
  </si>
  <si>
    <t>Exercise 9</t>
  </si>
  <si>
    <r>
      <rPr>
        <sz val="10"/>
        <rFont val="Calibri"/>
        <family val="2"/>
      </rPr>
      <t>∑</t>
    </r>
    <r>
      <rPr>
        <sz val="10"/>
        <rFont val="Arial"/>
      </rPr>
      <t xml:space="preserve"> xi</t>
    </r>
  </si>
  <si>
    <r>
      <rPr>
        <sz val="10"/>
        <rFont val="Calibri"/>
        <family val="2"/>
      </rPr>
      <t>∑</t>
    </r>
    <r>
      <rPr>
        <sz val="10"/>
        <rFont val="Arial"/>
      </rPr>
      <t xml:space="preserve"> xi</t>
    </r>
    <r>
      <rPr>
        <vertAlign val="superscript"/>
        <sz val="10"/>
        <rFont val="Arial"/>
        <family val="2"/>
      </rPr>
      <t>2</t>
    </r>
  </si>
  <si>
    <t>Fashions daily sales</t>
  </si>
  <si>
    <t>Exercise 14</t>
  </si>
  <si>
    <t>A citizen of Madrid affirming that the city is dirty</t>
  </si>
  <si>
    <t>Exercise 15</t>
  </si>
  <si>
    <t>A citizen's opinion in relation with the economic situation this year</t>
  </si>
  <si>
    <t>Exercise 19</t>
  </si>
  <si>
    <t>Number of cars sold daily by the dealer A</t>
  </si>
  <si>
    <t>Number of cars sold daily by the dealer B</t>
  </si>
  <si>
    <t>A</t>
  </si>
  <si>
    <t>B</t>
  </si>
  <si>
    <t>Case a)</t>
  </si>
  <si>
    <t>Case b)</t>
  </si>
  <si>
    <t>Case c)</t>
  </si>
</sst>
</file>

<file path=xl/styles.xml><?xml version="1.0" encoding="utf-8"?>
<styleSheet xmlns="http://schemas.openxmlformats.org/spreadsheetml/2006/main">
  <numFmts count="1">
    <numFmt numFmtId="164" formatCode="0.0000"/>
  </numFmts>
  <fonts count="9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Border="1"/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9" xfId="0" applyBorder="1"/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" xfId="0" applyBorder="1"/>
    <xf numFmtId="0" fontId="0" fillId="0" borderId="1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15" xfId="0" applyBorder="1"/>
    <xf numFmtId="0" fontId="0" fillId="0" borderId="8" xfId="0" applyBorder="1"/>
    <xf numFmtId="164" fontId="0" fillId="0" borderId="7" xfId="0" applyNumberFormat="1" applyBorder="1"/>
    <xf numFmtId="164" fontId="0" fillId="0" borderId="9" xfId="0" applyNumberFormat="1" applyBorder="1"/>
    <xf numFmtId="0" fontId="0" fillId="0" borderId="14" xfId="0" applyBorder="1"/>
    <xf numFmtId="0" fontId="0" fillId="0" borderId="8" xfId="0" quotePrefix="1" applyBorder="1"/>
    <xf numFmtId="0" fontId="1" fillId="0" borderId="14" xfId="0" applyFont="1" applyBorder="1"/>
    <xf numFmtId="0" fontId="0" fillId="0" borderId="1" xfId="0" applyBorder="1"/>
    <xf numFmtId="0" fontId="0" fillId="0" borderId="0" xfId="0" applyBorder="1"/>
    <xf numFmtId="0" fontId="0" fillId="0" borderId="0" xfId="0" quotePrefix="1" applyBorder="1"/>
    <xf numFmtId="0" fontId="1" fillId="0" borderId="0" xfId="0" applyFont="1" applyBorder="1"/>
    <xf numFmtId="0" fontId="0" fillId="0" borderId="3" xfId="0" applyBorder="1"/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Border="1"/>
    <xf numFmtId="0" fontId="4" fillId="0" borderId="8" xfId="0" applyFont="1" applyBorder="1"/>
    <xf numFmtId="0" fontId="4" fillId="0" borderId="0" xfId="0" applyFont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quotePrefix="1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4" xfId="0" applyFont="1" applyBorder="1"/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1"/>
  <sheetViews>
    <sheetView tabSelected="1" workbookViewId="0">
      <selection activeCell="G20" sqref="G20"/>
    </sheetView>
  </sheetViews>
  <sheetFormatPr baseColWidth="10" defaultRowHeight="12.75"/>
  <cols>
    <col min="3" max="3" width="13.28515625" customWidth="1"/>
    <col min="4" max="4" width="13.5703125" customWidth="1"/>
    <col min="12" max="12" width="12.28515625" customWidth="1"/>
  </cols>
  <sheetData>
    <row r="1" spans="2:16">
      <c r="B1" s="1" t="s">
        <v>58</v>
      </c>
    </row>
    <row r="2" spans="2:16">
      <c r="B2" s="1" t="s">
        <v>59</v>
      </c>
    </row>
    <row r="4" spans="2:16">
      <c r="B4" s="5"/>
      <c r="C4" s="45" t="s">
        <v>61</v>
      </c>
      <c r="D4" s="45" t="s">
        <v>63</v>
      </c>
      <c r="E4" s="45" t="s">
        <v>64</v>
      </c>
      <c r="L4" s="51" t="s">
        <v>65</v>
      </c>
      <c r="M4" s="52"/>
    </row>
    <row r="5" spans="2:16" ht="14.25">
      <c r="B5" s="44" t="s">
        <v>60</v>
      </c>
      <c r="C5" s="44" t="s">
        <v>62</v>
      </c>
      <c r="D5" s="44" t="s">
        <v>62</v>
      </c>
      <c r="E5" s="8" t="s">
        <v>0</v>
      </c>
      <c r="F5" s="17" t="s">
        <v>1</v>
      </c>
      <c r="G5" s="14" t="s">
        <v>2</v>
      </c>
      <c r="H5" s="19" t="s">
        <v>3</v>
      </c>
      <c r="I5" s="14" t="s">
        <v>4</v>
      </c>
      <c r="J5" s="15" t="s">
        <v>5</v>
      </c>
      <c r="L5" s="23" t="s">
        <v>7</v>
      </c>
      <c r="M5" s="24">
        <v>8</v>
      </c>
    </row>
    <row r="6" spans="2:16">
      <c r="B6" s="7">
        <v>1</v>
      </c>
      <c r="C6" s="7">
        <v>29</v>
      </c>
      <c r="D6" s="7">
        <v>24</v>
      </c>
      <c r="E6" s="7">
        <f>+C6-D6</f>
        <v>5</v>
      </c>
      <c r="F6" s="11">
        <v>-10</v>
      </c>
      <c r="G6" s="9">
        <v>1</v>
      </c>
      <c r="H6" s="20">
        <f>+F6*G6</f>
        <v>-10</v>
      </c>
      <c r="I6" s="7">
        <f>+F6^2</f>
        <v>100</v>
      </c>
      <c r="J6" s="21">
        <f>+I6*G6</f>
        <v>100</v>
      </c>
      <c r="L6" s="25" t="s">
        <v>6</v>
      </c>
      <c r="M6" s="10">
        <f>+H11/M5</f>
        <v>1.125</v>
      </c>
    </row>
    <row r="7" spans="2:16" ht="15.75">
      <c r="B7" s="7">
        <v>2</v>
      </c>
      <c r="C7" s="7">
        <v>32</v>
      </c>
      <c r="D7" s="7">
        <v>29</v>
      </c>
      <c r="E7" s="7">
        <f t="shared" ref="E7:E13" si="0">+C7-D7</f>
        <v>3</v>
      </c>
      <c r="F7" s="11">
        <v>-4</v>
      </c>
      <c r="G7" s="9">
        <v>1</v>
      </c>
      <c r="H7" s="20">
        <f>+F7*G7</f>
        <v>-4</v>
      </c>
      <c r="I7" s="7">
        <f>+F7^2</f>
        <v>16</v>
      </c>
      <c r="J7" s="21">
        <f>+I7*G7</f>
        <v>16</v>
      </c>
      <c r="L7" s="42" t="s">
        <v>57</v>
      </c>
      <c r="M7" s="10">
        <f>+J11/M5</f>
        <v>25.875</v>
      </c>
      <c r="P7" s="43"/>
    </row>
    <row r="8" spans="2:16" ht="14.25">
      <c r="B8" s="7">
        <v>3</v>
      </c>
      <c r="C8" s="7">
        <v>31</v>
      </c>
      <c r="D8" s="7">
        <v>27</v>
      </c>
      <c r="E8" s="7">
        <f t="shared" si="0"/>
        <v>4</v>
      </c>
      <c r="F8" s="11">
        <v>3</v>
      </c>
      <c r="G8" s="9">
        <v>2</v>
      </c>
      <c r="H8" s="20">
        <f>+F8*G8</f>
        <v>6</v>
      </c>
      <c r="I8" s="7">
        <f>+F8^2</f>
        <v>9</v>
      </c>
      <c r="J8" s="21">
        <f>+I8*G8</f>
        <v>18</v>
      </c>
      <c r="L8" s="25" t="s">
        <v>8</v>
      </c>
      <c r="M8" s="26">
        <f>+M7-M6^2</f>
        <v>24.609375</v>
      </c>
      <c r="P8" s="43"/>
    </row>
    <row r="9" spans="2:16">
      <c r="B9" s="7">
        <v>4</v>
      </c>
      <c r="C9" s="7">
        <v>34</v>
      </c>
      <c r="D9" s="7">
        <v>30</v>
      </c>
      <c r="E9" s="7">
        <f t="shared" si="0"/>
        <v>4</v>
      </c>
      <c r="F9" s="11">
        <v>4</v>
      </c>
      <c r="G9" s="9">
        <v>3</v>
      </c>
      <c r="H9" s="20">
        <f>+F9*G9</f>
        <v>12</v>
      </c>
      <c r="I9" s="7">
        <f>+F9^2</f>
        <v>16</v>
      </c>
      <c r="J9" s="21">
        <f>+I9*G9</f>
        <v>48</v>
      </c>
      <c r="L9" s="25" t="s">
        <v>9</v>
      </c>
      <c r="M9" s="26">
        <f>+SQRT(M8)</f>
        <v>4.9607837082461073</v>
      </c>
      <c r="P9" s="43"/>
    </row>
    <row r="10" spans="2:16">
      <c r="B10" s="7">
        <v>5</v>
      </c>
      <c r="C10" s="7">
        <v>40</v>
      </c>
      <c r="D10" s="7">
        <v>36</v>
      </c>
      <c r="E10" s="7">
        <f t="shared" si="0"/>
        <v>4</v>
      </c>
      <c r="F10" s="12">
        <v>5</v>
      </c>
      <c r="G10" s="18">
        <v>1</v>
      </c>
      <c r="H10" s="4">
        <f>+F10*G10</f>
        <v>5</v>
      </c>
      <c r="I10" s="6">
        <f>+F10^2</f>
        <v>25</v>
      </c>
      <c r="J10" s="22">
        <f>+I10*G10</f>
        <v>25</v>
      </c>
      <c r="L10" s="25" t="s">
        <v>10</v>
      </c>
      <c r="M10" s="26">
        <f>8/7*M8</f>
        <v>28.125</v>
      </c>
      <c r="P10" s="43"/>
    </row>
    <row r="11" spans="2:16">
      <c r="B11" s="7">
        <v>6</v>
      </c>
      <c r="C11" s="7">
        <v>29</v>
      </c>
      <c r="D11" s="7">
        <v>26</v>
      </c>
      <c r="E11" s="7">
        <f t="shared" si="0"/>
        <v>3</v>
      </c>
      <c r="F11" s="3"/>
      <c r="G11" s="6">
        <f>SUM(G6:G10)</f>
        <v>8</v>
      </c>
      <c r="H11" s="4">
        <f>SUM(H6:H10)</f>
        <v>9</v>
      </c>
      <c r="I11" s="6"/>
      <c r="J11" s="22">
        <f>SUM(J6:J10)</f>
        <v>207</v>
      </c>
      <c r="L11" s="16" t="s">
        <v>11</v>
      </c>
      <c r="M11" s="27">
        <f>+SQRT(M10)</f>
        <v>5.3033008588991066</v>
      </c>
      <c r="P11" s="43"/>
    </row>
    <row r="12" spans="2:16">
      <c r="B12" s="7">
        <v>7</v>
      </c>
      <c r="C12" s="7">
        <v>31</v>
      </c>
      <c r="D12" s="7">
        <v>35</v>
      </c>
      <c r="E12" s="7">
        <f t="shared" si="0"/>
        <v>-4</v>
      </c>
      <c r="P12" s="43"/>
    </row>
    <row r="13" spans="2:16">
      <c r="B13" s="6">
        <v>8</v>
      </c>
      <c r="C13" s="6">
        <v>30</v>
      </c>
      <c r="D13" s="6">
        <v>40</v>
      </c>
      <c r="E13" s="6">
        <f t="shared" si="0"/>
        <v>-10</v>
      </c>
    </row>
    <row r="14" spans="2:16">
      <c r="L14" s="28" t="s">
        <v>12</v>
      </c>
      <c r="M14" s="24">
        <v>0.01</v>
      </c>
    </row>
    <row r="15" spans="2:16">
      <c r="L15" s="29" t="s">
        <v>13</v>
      </c>
      <c r="M15" s="10">
        <f>1-M14</f>
        <v>0.99</v>
      </c>
    </row>
    <row r="16" spans="2:16">
      <c r="L16" s="25" t="s">
        <v>14</v>
      </c>
      <c r="M16" s="10">
        <f>TINV(M14,M5-1)</f>
        <v>3.4994832973504946</v>
      </c>
    </row>
    <row r="17" spans="12:13">
      <c r="L17" s="46" t="s">
        <v>66</v>
      </c>
      <c r="M17" s="10">
        <f>+SQRT(M5-1)</f>
        <v>2.6457513110645907</v>
      </c>
    </row>
    <row r="18" spans="12:13">
      <c r="L18" s="42" t="s">
        <v>67</v>
      </c>
      <c r="M18" s="10">
        <f>+M9/M17</f>
        <v>1.8749999999999998</v>
      </c>
    </row>
    <row r="19" spans="12:13">
      <c r="L19" s="42" t="s">
        <v>68</v>
      </c>
      <c r="M19" s="10">
        <f>+M18*M16</f>
        <v>6.5615311825321765</v>
      </c>
    </row>
    <row r="20" spans="12:13">
      <c r="L20" s="42" t="s">
        <v>69</v>
      </c>
      <c r="M20" s="10">
        <f>+M6-M19</f>
        <v>-5.4365311825321765</v>
      </c>
    </row>
    <row r="21" spans="12:13">
      <c r="L21" s="47" t="s">
        <v>70</v>
      </c>
      <c r="M21" s="13">
        <f>+M6+M19</f>
        <v>7.6865311825321765</v>
      </c>
    </row>
  </sheetData>
  <mergeCells count="1">
    <mergeCell ref="L4:M4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58"/>
  <sheetViews>
    <sheetView workbookViewId="0">
      <selection activeCell="B22" sqref="B22"/>
    </sheetView>
  </sheetViews>
  <sheetFormatPr baseColWidth="10" defaultRowHeight="12.75"/>
  <cols>
    <col min="1" max="1" width="12.5703125" customWidth="1"/>
    <col min="2" max="2" width="12.85546875" customWidth="1"/>
    <col min="10" max="10" width="12.85546875" customWidth="1"/>
    <col min="19" max="19" width="17.7109375" customWidth="1"/>
    <col min="30" max="30" width="17.85546875" customWidth="1"/>
    <col min="37" max="37" width="12.28515625" customWidth="1"/>
    <col min="38" max="38" width="18.28515625" customWidth="1"/>
    <col min="45" max="45" width="12.28515625" customWidth="1"/>
    <col min="46" max="46" width="31.42578125" customWidth="1"/>
    <col min="55" max="55" width="18.42578125" customWidth="1"/>
    <col min="63" max="63" width="12" customWidth="1"/>
    <col min="73" max="73" width="13" customWidth="1"/>
    <col min="81" max="81" width="13.28515625" customWidth="1"/>
    <col min="82" max="82" width="12.28515625" customWidth="1"/>
  </cols>
  <sheetData>
    <row r="1" spans="1:90">
      <c r="A1" s="30" t="s">
        <v>71</v>
      </c>
      <c r="B1" s="31"/>
      <c r="C1" s="31"/>
      <c r="D1" s="31"/>
      <c r="E1" s="31"/>
      <c r="F1" s="24"/>
      <c r="I1" s="30" t="s">
        <v>73</v>
      </c>
      <c r="J1" s="31"/>
      <c r="K1" s="31"/>
      <c r="L1" s="31"/>
      <c r="M1" s="31"/>
      <c r="N1" s="31"/>
      <c r="O1" s="31"/>
      <c r="P1" s="24"/>
      <c r="R1" s="30" t="s">
        <v>77</v>
      </c>
      <c r="S1" s="31"/>
      <c r="T1" s="31"/>
      <c r="U1" s="31"/>
      <c r="V1" s="31"/>
      <c r="W1" s="31"/>
      <c r="X1" s="31"/>
      <c r="Y1" s="31"/>
      <c r="Z1" s="24"/>
      <c r="AC1" s="30" t="s">
        <v>82</v>
      </c>
      <c r="AD1" s="31"/>
      <c r="AE1" s="31"/>
      <c r="AF1" s="31"/>
      <c r="AG1" s="31"/>
      <c r="AH1" s="24"/>
      <c r="AK1" s="30" t="s">
        <v>86</v>
      </c>
      <c r="AL1" s="31"/>
      <c r="AM1" s="31"/>
      <c r="AN1" s="31"/>
      <c r="AO1" s="31"/>
      <c r="AP1" s="24"/>
      <c r="AS1" s="30" t="s">
        <v>91</v>
      </c>
      <c r="AT1" s="31"/>
      <c r="AU1" s="31"/>
      <c r="AV1" s="31"/>
      <c r="AW1" s="31"/>
      <c r="AX1" s="31"/>
      <c r="AY1" s="24"/>
      <c r="BB1" s="30" t="s">
        <v>93</v>
      </c>
      <c r="BC1" s="31"/>
      <c r="BD1" s="31"/>
      <c r="BE1" s="31"/>
      <c r="BF1" s="31"/>
      <c r="BG1" s="24"/>
      <c r="BJ1" s="30" t="s">
        <v>97</v>
      </c>
      <c r="BK1" s="31"/>
      <c r="BL1" s="31"/>
      <c r="BM1" s="31"/>
      <c r="BN1" s="31"/>
      <c r="BO1" s="31"/>
      <c r="BP1" s="31"/>
      <c r="BQ1" s="24"/>
      <c r="BT1" s="30" t="s">
        <v>99</v>
      </c>
      <c r="BU1" s="31"/>
      <c r="BV1" s="31"/>
      <c r="BW1" s="31"/>
      <c r="BX1" s="31"/>
      <c r="BY1" s="31"/>
      <c r="BZ1" s="24"/>
      <c r="CA1" s="32"/>
      <c r="CC1" s="30" t="s">
        <v>101</v>
      </c>
      <c r="CD1" s="31"/>
      <c r="CE1" s="31"/>
      <c r="CF1" s="31"/>
      <c r="CG1" s="31"/>
      <c r="CH1" s="31"/>
      <c r="CI1" s="31"/>
      <c r="CJ1" s="31"/>
      <c r="CK1" s="31"/>
      <c r="CL1" s="24"/>
    </row>
    <row r="2" spans="1:90">
      <c r="A2" s="25"/>
      <c r="B2" s="32"/>
      <c r="C2" s="32"/>
      <c r="D2" s="32"/>
      <c r="E2" s="32"/>
      <c r="F2" s="10"/>
      <c r="I2" s="25"/>
      <c r="J2" s="32"/>
      <c r="K2" s="32"/>
      <c r="L2" s="32"/>
      <c r="M2" s="32"/>
      <c r="N2" s="32"/>
      <c r="O2" s="32"/>
      <c r="P2" s="10"/>
      <c r="R2" s="25"/>
      <c r="S2" s="32"/>
      <c r="T2" s="32"/>
      <c r="U2" s="32"/>
      <c r="V2" s="32"/>
      <c r="W2" s="32"/>
      <c r="X2" s="32"/>
      <c r="Y2" s="32"/>
      <c r="Z2" s="10"/>
      <c r="AC2" s="25"/>
      <c r="AD2" s="32"/>
      <c r="AE2" s="32"/>
      <c r="AF2" s="32"/>
      <c r="AG2" s="32"/>
      <c r="AH2" s="10"/>
      <c r="AK2" s="25"/>
      <c r="AL2" s="32"/>
      <c r="AM2" s="32"/>
      <c r="AN2" s="32"/>
      <c r="AO2" s="32"/>
      <c r="AP2" s="10"/>
      <c r="AS2" s="25"/>
      <c r="AT2" s="32"/>
      <c r="AU2" s="32"/>
      <c r="AV2" s="32"/>
      <c r="AW2" s="32"/>
      <c r="AX2" s="32"/>
      <c r="AY2" s="10"/>
      <c r="BB2" s="25"/>
      <c r="BC2" s="32"/>
      <c r="BD2" s="32"/>
      <c r="BE2" s="32"/>
      <c r="BF2" s="32"/>
      <c r="BG2" s="10"/>
      <c r="BJ2" s="25"/>
      <c r="BK2" s="32"/>
      <c r="BL2" s="32"/>
      <c r="BM2" s="32"/>
      <c r="BN2" s="32"/>
      <c r="BO2" s="32"/>
      <c r="BP2" s="32"/>
      <c r="BQ2" s="10"/>
      <c r="BT2" s="25"/>
      <c r="BU2" s="32"/>
      <c r="BV2" s="32"/>
      <c r="BW2" s="32"/>
      <c r="BX2" s="32"/>
      <c r="BY2" s="32"/>
      <c r="BZ2" s="10"/>
      <c r="CA2" s="32"/>
      <c r="CC2" s="25"/>
      <c r="CD2" s="32"/>
      <c r="CE2" s="32"/>
      <c r="CF2" s="32"/>
      <c r="CG2" s="32"/>
      <c r="CH2" s="32"/>
      <c r="CI2" s="32"/>
      <c r="CJ2" s="32"/>
      <c r="CK2" s="32"/>
      <c r="CL2" s="10"/>
    </row>
    <row r="3" spans="1:90">
      <c r="A3" s="25"/>
      <c r="B3" s="32" t="s">
        <v>15</v>
      </c>
      <c r="C3" s="41" t="s">
        <v>72</v>
      </c>
      <c r="D3" s="32"/>
      <c r="E3" s="32"/>
      <c r="F3" s="10"/>
      <c r="I3" s="25"/>
      <c r="J3" s="32" t="s">
        <v>15</v>
      </c>
      <c r="K3" s="41" t="s">
        <v>74</v>
      </c>
      <c r="L3" s="32"/>
      <c r="M3" s="32"/>
      <c r="N3" s="32"/>
      <c r="O3" s="32"/>
      <c r="P3" s="10"/>
      <c r="R3" s="25"/>
      <c r="S3" s="32" t="s">
        <v>15</v>
      </c>
      <c r="T3" s="41" t="s">
        <v>78</v>
      </c>
      <c r="U3" s="32"/>
      <c r="V3" s="32"/>
      <c r="W3" s="32"/>
      <c r="X3" s="32"/>
      <c r="Y3" s="32"/>
      <c r="Z3" s="10"/>
      <c r="AC3" s="25"/>
      <c r="AD3" s="32" t="s">
        <v>15</v>
      </c>
      <c r="AE3" s="41" t="s">
        <v>83</v>
      </c>
      <c r="AF3" s="32"/>
      <c r="AG3" s="32"/>
      <c r="AH3" s="10"/>
      <c r="AK3" s="25"/>
      <c r="AL3" s="32" t="s">
        <v>15</v>
      </c>
      <c r="AM3" s="41" t="s">
        <v>87</v>
      </c>
      <c r="AN3" s="32"/>
      <c r="AO3" s="32"/>
      <c r="AP3" s="10"/>
      <c r="AS3" s="25"/>
      <c r="AT3" s="32" t="s">
        <v>15</v>
      </c>
      <c r="AU3" s="41" t="s">
        <v>92</v>
      </c>
      <c r="AV3" s="32"/>
      <c r="AW3" s="32"/>
      <c r="AX3" s="32"/>
      <c r="AY3" s="10"/>
      <c r="BB3" s="25"/>
      <c r="BC3" s="32" t="s">
        <v>15</v>
      </c>
      <c r="BD3" s="41" t="s">
        <v>96</v>
      </c>
      <c r="BE3" s="32"/>
      <c r="BF3" s="32"/>
      <c r="BG3" s="10"/>
      <c r="BJ3" s="25"/>
      <c r="BK3" s="32" t="s">
        <v>15</v>
      </c>
      <c r="BL3" s="41" t="s">
        <v>98</v>
      </c>
      <c r="BM3" s="32"/>
      <c r="BN3" s="32"/>
      <c r="BO3" s="32"/>
      <c r="BP3" s="32"/>
      <c r="BQ3" s="10"/>
      <c r="BT3" s="25"/>
      <c r="BU3" s="32" t="s">
        <v>15</v>
      </c>
      <c r="BV3" s="41" t="s">
        <v>100</v>
      </c>
      <c r="BW3" s="32"/>
      <c r="BX3" s="32"/>
      <c r="BY3" s="32"/>
      <c r="BZ3" s="10"/>
      <c r="CA3" s="32"/>
      <c r="CC3" s="25"/>
      <c r="CD3" s="50" t="s">
        <v>104</v>
      </c>
      <c r="CE3" s="49" t="s">
        <v>102</v>
      </c>
      <c r="CF3" s="31"/>
      <c r="CG3" s="31"/>
      <c r="CH3" s="24"/>
      <c r="CI3" s="32"/>
      <c r="CJ3" s="32"/>
      <c r="CK3" s="32"/>
      <c r="CL3" s="10"/>
    </row>
    <row r="4" spans="1:90">
      <c r="A4" s="25"/>
      <c r="B4" s="32" t="s">
        <v>16</v>
      </c>
      <c r="C4" s="32"/>
      <c r="D4" s="32"/>
      <c r="E4" s="32"/>
      <c r="F4" s="10"/>
      <c r="I4" s="25"/>
      <c r="J4" s="32" t="s">
        <v>23</v>
      </c>
      <c r="K4" s="32"/>
      <c r="L4" s="32"/>
      <c r="M4" s="32"/>
      <c r="N4" s="32"/>
      <c r="O4" s="32"/>
      <c r="P4" s="10"/>
      <c r="R4" s="25"/>
      <c r="S4" s="32" t="s">
        <v>25</v>
      </c>
      <c r="T4" s="32"/>
      <c r="U4" s="32"/>
      <c r="V4" s="32"/>
      <c r="W4" s="32"/>
      <c r="X4" s="32"/>
      <c r="Y4" s="32"/>
      <c r="Z4" s="10"/>
      <c r="AC4" s="25"/>
      <c r="AD4" s="32" t="s">
        <v>25</v>
      </c>
      <c r="AE4" s="32"/>
      <c r="AF4" s="32"/>
      <c r="AG4" s="32"/>
      <c r="AH4" s="10"/>
      <c r="AK4" s="25"/>
      <c r="AL4" s="32" t="s">
        <v>25</v>
      </c>
      <c r="AM4" s="32"/>
      <c r="AN4" s="32"/>
      <c r="AO4" s="32"/>
      <c r="AP4" s="10"/>
      <c r="AS4" s="25"/>
      <c r="AT4" s="32" t="s">
        <v>25</v>
      </c>
      <c r="AU4" s="32"/>
      <c r="AV4" s="32"/>
      <c r="AW4" s="32"/>
      <c r="AX4" s="32"/>
      <c r="AY4" s="10"/>
      <c r="BB4" s="25"/>
      <c r="BC4" s="32" t="s">
        <v>25</v>
      </c>
      <c r="BD4" s="32"/>
      <c r="BE4" s="32"/>
      <c r="BF4" s="32"/>
      <c r="BG4" s="10"/>
      <c r="BJ4" s="25"/>
      <c r="BK4" s="32" t="s">
        <v>23</v>
      </c>
      <c r="BL4" s="32"/>
      <c r="BM4" s="32"/>
      <c r="BN4" s="32"/>
      <c r="BO4" s="32"/>
      <c r="BP4" s="32"/>
      <c r="BQ4" s="10"/>
      <c r="BT4" s="25"/>
      <c r="BU4" s="32" t="s">
        <v>23</v>
      </c>
      <c r="BV4" s="32"/>
      <c r="BW4" s="32"/>
      <c r="BX4" s="32"/>
      <c r="BY4" s="32"/>
      <c r="BZ4" s="10"/>
      <c r="CA4" s="32"/>
      <c r="CC4" s="25"/>
      <c r="CD4" s="25" t="s">
        <v>25</v>
      </c>
      <c r="CE4" s="32"/>
      <c r="CF4" s="32"/>
      <c r="CG4" s="32"/>
      <c r="CH4" s="10"/>
      <c r="CI4" s="32"/>
      <c r="CJ4" s="32"/>
      <c r="CK4" s="32"/>
      <c r="CL4" s="10"/>
    </row>
    <row r="5" spans="1:90">
      <c r="A5" s="25"/>
      <c r="B5" s="41" t="s">
        <v>75</v>
      </c>
      <c r="C5" s="32"/>
      <c r="D5" s="32"/>
      <c r="E5" s="32"/>
      <c r="F5" s="10"/>
      <c r="I5" s="25"/>
      <c r="J5" s="41" t="s">
        <v>75</v>
      </c>
      <c r="K5" s="32"/>
      <c r="L5" s="32"/>
      <c r="M5" s="32"/>
      <c r="N5" s="32"/>
      <c r="O5" s="32"/>
      <c r="P5" s="10"/>
      <c r="R5" s="25"/>
      <c r="S5" s="32" t="s">
        <v>75</v>
      </c>
      <c r="T5" s="32"/>
      <c r="U5" s="32"/>
      <c r="V5" s="41" t="s">
        <v>79</v>
      </c>
      <c r="W5" s="32"/>
      <c r="X5" s="32"/>
      <c r="Y5" s="32"/>
      <c r="Z5" s="10"/>
      <c r="AC5" s="25"/>
      <c r="AD5" s="32" t="s">
        <v>75</v>
      </c>
      <c r="AE5" s="32"/>
      <c r="AF5" s="32"/>
      <c r="AG5" s="41" t="s">
        <v>84</v>
      </c>
      <c r="AH5" s="10"/>
      <c r="AK5" s="25"/>
      <c r="AL5" s="32" t="s">
        <v>75</v>
      </c>
      <c r="AM5" s="32"/>
      <c r="AN5" s="32"/>
      <c r="AO5" s="41" t="s">
        <v>84</v>
      </c>
      <c r="AP5" s="10"/>
      <c r="AS5" s="25"/>
      <c r="AT5" s="32" t="s">
        <v>75</v>
      </c>
      <c r="AU5" s="32"/>
      <c r="AV5" s="32"/>
      <c r="AW5" s="41" t="s">
        <v>84</v>
      </c>
      <c r="AX5" s="32"/>
      <c r="AY5" s="10"/>
      <c r="BB5" s="25"/>
      <c r="BC5" s="32" t="s">
        <v>75</v>
      </c>
      <c r="BD5" s="32"/>
      <c r="BE5" s="32"/>
      <c r="BF5" s="41" t="s">
        <v>84</v>
      </c>
      <c r="BG5" s="10"/>
      <c r="BJ5" s="25"/>
      <c r="BK5" s="32" t="s">
        <v>75</v>
      </c>
      <c r="BL5" s="32"/>
      <c r="BM5" s="32"/>
      <c r="BN5" s="32"/>
      <c r="BO5" s="32"/>
      <c r="BP5" s="32"/>
      <c r="BQ5" s="10"/>
      <c r="BT5" s="25"/>
      <c r="BU5" s="32" t="s">
        <v>75</v>
      </c>
      <c r="BV5" s="32"/>
      <c r="BW5" s="32"/>
      <c r="BX5" s="32"/>
      <c r="BY5" s="32"/>
      <c r="BZ5" s="10"/>
      <c r="CA5" s="32"/>
      <c r="CC5" s="25"/>
      <c r="CD5" s="32" t="s">
        <v>75</v>
      </c>
      <c r="CE5" s="32"/>
      <c r="CF5" s="32"/>
      <c r="CG5" s="41" t="s">
        <v>84</v>
      </c>
      <c r="CH5" s="10"/>
      <c r="CI5" s="32"/>
      <c r="CJ5" s="32"/>
      <c r="CK5" s="32"/>
      <c r="CL5" s="10"/>
    </row>
    <row r="6" spans="1:90" ht="14.25">
      <c r="A6" s="25"/>
      <c r="B6" s="32" t="s">
        <v>7</v>
      </c>
      <c r="C6" s="32">
        <v>100</v>
      </c>
      <c r="D6" s="32"/>
      <c r="E6" s="32"/>
      <c r="F6" s="10"/>
      <c r="I6" s="25"/>
      <c r="J6" s="32" t="s">
        <v>7</v>
      </c>
      <c r="K6" s="32">
        <v>100</v>
      </c>
      <c r="L6" s="32"/>
      <c r="M6" s="32"/>
      <c r="N6" s="32"/>
      <c r="O6" s="32"/>
      <c r="P6" s="10"/>
      <c r="R6" s="25"/>
      <c r="S6" s="32" t="s">
        <v>7</v>
      </c>
      <c r="T6" s="32">
        <f>+W14</f>
        <v>10</v>
      </c>
      <c r="U6" s="32"/>
      <c r="V6" s="20" t="s">
        <v>26</v>
      </c>
      <c r="W6" s="20" t="s">
        <v>2</v>
      </c>
      <c r="X6" s="20" t="s">
        <v>27</v>
      </c>
      <c r="Y6" s="20" t="s">
        <v>29</v>
      </c>
      <c r="Z6" s="21" t="s">
        <v>30</v>
      </c>
      <c r="AC6" s="25"/>
      <c r="AD6" s="32" t="s">
        <v>7</v>
      </c>
      <c r="AE6" s="32">
        <v>9</v>
      </c>
      <c r="AF6" s="32"/>
      <c r="AG6" s="20" t="s">
        <v>26</v>
      </c>
      <c r="AH6" s="21" t="s">
        <v>29</v>
      </c>
      <c r="AK6" s="25"/>
      <c r="AL6" s="32" t="s">
        <v>7</v>
      </c>
      <c r="AM6" s="32">
        <v>7</v>
      </c>
      <c r="AN6" s="32"/>
      <c r="AO6" s="20" t="s">
        <v>26</v>
      </c>
      <c r="AP6" s="21" t="s">
        <v>29</v>
      </c>
      <c r="AS6" s="25"/>
      <c r="AT6" s="32" t="s">
        <v>7</v>
      </c>
      <c r="AU6" s="32">
        <v>7</v>
      </c>
      <c r="AV6" s="32"/>
      <c r="AW6" s="32" t="s">
        <v>42</v>
      </c>
      <c r="AX6" s="20">
        <v>80</v>
      </c>
      <c r="AY6" s="10"/>
      <c r="BB6" s="25"/>
      <c r="BC6" s="32" t="s">
        <v>7</v>
      </c>
      <c r="BD6" s="32">
        <v>100</v>
      </c>
      <c r="BE6" s="32"/>
      <c r="BF6" s="48" t="s">
        <v>94</v>
      </c>
      <c r="BG6" s="21">
        <v>2000</v>
      </c>
      <c r="BJ6" s="25"/>
      <c r="BK6" s="32" t="s">
        <v>7</v>
      </c>
      <c r="BL6" s="32">
        <v>100</v>
      </c>
      <c r="BM6" s="32"/>
      <c r="BN6" s="32"/>
      <c r="BO6" s="32"/>
      <c r="BP6" s="32"/>
      <c r="BQ6" s="10"/>
      <c r="BT6" s="25"/>
      <c r="BU6" s="32" t="s">
        <v>7</v>
      </c>
      <c r="BV6" s="32">
        <v>1000</v>
      </c>
      <c r="BW6" s="32"/>
      <c r="BX6" s="32"/>
      <c r="BY6" s="32"/>
      <c r="BZ6" s="10"/>
      <c r="CA6" s="32"/>
      <c r="CC6" s="25"/>
      <c r="CD6" s="25" t="s">
        <v>7</v>
      </c>
      <c r="CE6" s="32">
        <v>5</v>
      </c>
      <c r="CF6" s="32"/>
      <c r="CG6" s="20" t="s">
        <v>26</v>
      </c>
      <c r="CH6" s="21" t="s">
        <v>29</v>
      </c>
      <c r="CI6" s="32"/>
      <c r="CJ6" s="32"/>
      <c r="CK6" s="32"/>
      <c r="CL6" s="10"/>
    </row>
    <row r="7" spans="1:90" ht="15.75">
      <c r="A7" s="25"/>
      <c r="B7" s="32" t="s">
        <v>18</v>
      </c>
      <c r="C7" s="32">
        <v>14.35</v>
      </c>
      <c r="D7" s="32"/>
      <c r="E7" s="32"/>
      <c r="F7" s="10"/>
      <c r="I7" s="25"/>
      <c r="J7" s="32" t="s">
        <v>24</v>
      </c>
      <c r="K7" s="32">
        <v>0.2</v>
      </c>
      <c r="L7" s="32"/>
      <c r="M7" s="32"/>
      <c r="N7" s="32"/>
      <c r="O7" s="32"/>
      <c r="P7" s="10"/>
      <c r="R7" s="25"/>
      <c r="S7" s="32" t="s">
        <v>18</v>
      </c>
      <c r="T7" s="32">
        <f>+X14/T6</f>
        <v>5.7</v>
      </c>
      <c r="U7" s="32"/>
      <c r="V7" s="20">
        <v>2</v>
      </c>
      <c r="W7" s="20">
        <v>2</v>
      </c>
      <c r="X7" s="20">
        <f>+V7*W7</f>
        <v>4</v>
      </c>
      <c r="Y7" s="20">
        <f>+V7^2</f>
        <v>4</v>
      </c>
      <c r="Z7" s="21">
        <f>+Y7*W7</f>
        <v>8</v>
      </c>
      <c r="AC7" s="25"/>
      <c r="AD7" s="32" t="s">
        <v>18</v>
      </c>
      <c r="AE7" s="32">
        <f>+AG16/AE6</f>
        <v>165.77777777777777</v>
      </c>
      <c r="AF7" s="32"/>
      <c r="AG7" s="20">
        <v>163</v>
      </c>
      <c r="AH7" s="21">
        <f>+AG7^2</f>
        <v>26569</v>
      </c>
      <c r="AK7" s="25"/>
      <c r="AL7" s="32" t="s">
        <v>18</v>
      </c>
      <c r="AM7" s="32">
        <f>+AO14/AM6</f>
        <v>2.7314285714285718</v>
      </c>
      <c r="AN7" s="32"/>
      <c r="AO7" s="20">
        <v>2.7</v>
      </c>
      <c r="AP7" s="21">
        <f>+AO7^2</f>
        <v>7.2900000000000009</v>
      </c>
      <c r="AS7" s="25"/>
      <c r="AT7" s="32" t="s">
        <v>17</v>
      </c>
      <c r="AU7" s="32">
        <v>0.9</v>
      </c>
      <c r="AV7" s="32"/>
      <c r="AW7" s="20"/>
      <c r="AX7" s="20"/>
      <c r="AY7" s="10"/>
      <c r="BB7" s="25"/>
      <c r="BC7" s="32" t="s">
        <v>18</v>
      </c>
      <c r="BD7" s="32">
        <f>+BG6/BD6</f>
        <v>20</v>
      </c>
      <c r="BE7" s="32"/>
      <c r="BF7" s="48" t="s">
        <v>95</v>
      </c>
      <c r="BG7" s="21">
        <v>44851</v>
      </c>
      <c r="BJ7" s="25"/>
      <c r="BK7" s="32" t="s">
        <v>24</v>
      </c>
      <c r="BL7" s="32">
        <v>0.65</v>
      </c>
      <c r="BM7" s="32"/>
      <c r="BN7" s="32"/>
      <c r="BO7" s="32"/>
      <c r="BP7" s="32"/>
      <c r="BQ7" s="10"/>
      <c r="BT7" s="25"/>
      <c r="BU7" s="32" t="s">
        <v>24</v>
      </c>
      <c r="BV7" s="32">
        <v>0.75</v>
      </c>
      <c r="BW7" s="32"/>
      <c r="BX7" s="32"/>
      <c r="BY7" s="32"/>
      <c r="BZ7" s="10"/>
      <c r="CA7" s="32"/>
      <c r="CC7" s="25"/>
      <c r="CD7" s="25" t="s">
        <v>46</v>
      </c>
      <c r="CE7" s="32">
        <f>+CG12/CE6</f>
        <v>8.8000000000000007</v>
      </c>
      <c r="CF7" s="32"/>
      <c r="CG7" s="20">
        <v>5</v>
      </c>
      <c r="CH7" s="21">
        <f>+CG7^2</f>
        <v>25</v>
      </c>
      <c r="CI7" s="32"/>
      <c r="CJ7" s="32"/>
      <c r="CK7" s="32"/>
      <c r="CL7" s="10"/>
    </row>
    <row r="8" spans="1:90">
      <c r="A8" s="25"/>
      <c r="B8" s="32" t="s">
        <v>17</v>
      </c>
      <c r="C8" s="32">
        <v>0.99</v>
      </c>
      <c r="D8" s="32"/>
      <c r="E8" s="32"/>
      <c r="F8" s="10"/>
      <c r="I8" s="25"/>
      <c r="J8" s="32" t="s">
        <v>17</v>
      </c>
      <c r="K8" s="32">
        <v>0.95</v>
      </c>
      <c r="L8" s="32"/>
      <c r="M8" s="32"/>
      <c r="N8" s="32"/>
      <c r="O8" s="32"/>
      <c r="P8" s="10"/>
      <c r="R8" s="25"/>
      <c r="S8" s="32" t="s">
        <v>31</v>
      </c>
      <c r="T8" s="32">
        <f>+Z14/T6</f>
        <v>43.1</v>
      </c>
      <c r="U8" s="32"/>
      <c r="V8" s="20">
        <v>3</v>
      </c>
      <c r="W8" s="20">
        <v>2</v>
      </c>
      <c r="X8" s="20">
        <f t="shared" ref="X8:X13" si="0">+V8*W8</f>
        <v>6</v>
      </c>
      <c r="Y8" s="20">
        <f t="shared" ref="Y8:Y13" si="1">+V8^2</f>
        <v>9</v>
      </c>
      <c r="Z8" s="21">
        <f t="shared" ref="Z8:Z13" si="2">+Y8*W8</f>
        <v>18</v>
      </c>
      <c r="AC8" s="25"/>
      <c r="AD8" s="32" t="s">
        <v>31</v>
      </c>
      <c r="AE8" s="32">
        <f>+AH16/AE6</f>
        <v>27488.888888888891</v>
      </c>
      <c r="AF8" s="32"/>
      <c r="AG8" s="20">
        <v>162</v>
      </c>
      <c r="AH8" s="21">
        <f t="shared" ref="AH8:AH15" si="3">+AG8^2</f>
        <v>26244</v>
      </c>
      <c r="AK8" s="25"/>
      <c r="AL8" s="32" t="s">
        <v>31</v>
      </c>
      <c r="AM8" s="32">
        <f>+AP14/AM6</f>
        <v>7.4615142857142862</v>
      </c>
      <c r="AN8" s="32"/>
      <c r="AO8" s="20">
        <v>2.71</v>
      </c>
      <c r="AP8" s="21">
        <f t="shared" ref="AP8:AP13" si="4">+AO8^2</f>
        <v>7.3441000000000001</v>
      </c>
      <c r="AS8" s="25"/>
      <c r="AT8" s="32" t="s">
        <v>12</v>
      </c>
      <c r="AU8" s="32">
        <f>1-AU7</f>
        <v>9.9999999999999978E-2</v>
      </c>
      <c r="AV8" s="32"/>
      <c r="AW8" s="20"/>
      <c r="AX8" s="20"/>
      <c r="AY8" s="10"/>
      <c r="BB8" s="25"/>
      <c r="BC8" s="32" t="s">
        <v>31</v>
      </c>
      <c r="BD8" s="32">
        <f>+BG7/BD6</f>
        <v>448.51</v>
      </c>
      <c r="BE8" s="32"/>
      <c r="BF8" s="20"/>
      <c r="BG8" s="21"/>
      <c r="BJ8" s="25"/>
      <c r="BK8" s="32" t="s">
        <v>17</v>
      </c>
      <c r="BL8" s="32">
        <v>0.99</v>
      </c>
      <c r="BM8" s="32"/>
      <c r="BN8" s="32"/>
      <c r="BO8" s="32"/>
      <c r="BP8" s="32"/>
      <c r="BQ8" s="10"/>
      <c r="BT8" s="25"/>
      <c r="BU8" s="32" t="s">
        <v>17</v>
      </c>
      <c r="BV8" s="32">
        <v>0.95</v>
      </c>
      <c r="BW8" s="32"/>
      <c r="BX8" s="32"/>
      <c r="BY8" s="32"/>
      <c r="BZ8" s="10"/>
      <c r="CA8" s="32"/>
      <c r="CC8" s="25"/>
      <c r="CD8" s="25" t="s">
        <v>31</v>
      </c>
      <c r="CE8" s="32">
        <f>+CH12/CE6</f>
        <v>82.8</v>
      </c>
      <c r="CF8" s="32"/>
      <c r="CG8" s="20">
        <v>8</v>
      </c>
      <c r="CH8" s="21">
        <f>+CG8^2</f>
        <v>64</v>
      </c>
      <c r="CI8" s="32"/>
      <c r="CJ8" s="32"/>
      <c r="CK8" s="32"/>
      <c r="CL8" s="10"/>
    </row>
    <row r="9" spans="1:90" ht="15.75">
      <c r="A9" s="25"/>
      <c r="B9" s="32" t="s">
        <v>12</v>
      </c>
      <c r="C9" s="32">
        <f>1-C8</f>
        <v>1.0000000000000009E-2</v>
      </c>
      <c r="D9" s="32"/>
      <c r="E9" s="32"/>
      <c r="F9" s="10"/>
      <c r="I9" s="25"/>
      <c r="J9" s="32" t="s">
        <v>12</v>
      </c>
      <c r="K9" s="32">
        <f>1-K8</f>
        <v>5.0000000000000044E-2</v>
      </c>
      <c r="L9" s="32"/>
      <c r="M9" s="32"/>
      <c r="N9" s="32"/>
      <c r="O9" s="32"/>
      <c r="P9" s="10"/>
      <c r="R9" s="25"/>
      <c r="S9" s="32" t="s">
        <v>32</v>
      </c>
      <c r="T9" s="32">
        <f>+T8-T7^2</f>
        <v>10.61</v>
      </c>
      <c r="U9" s="32"/>
      <c r="V9" s="20">
        <v>5</v>
      </c>
      <c r="W9" s="20">
        <v>1</v>
      </c>
      <c r="X9" s="20">
        <f t="shared" si="0"/>
        <v>5</v>
      </c>
      <c r="Y9" s="20">
        <f t="shared" si="1"/>
        <v>25</v>
      </c>
      <c r="Z9" s="21">
        <f t="shared" si="2"/>
        <v>25</v>
      </c>
      <c r="AC9" s="25"/>
      <c r="AD9" s="32" t="s">
        <v>32</v>
      </c>
      <c r="AE9" s="32">
        <f>+AE8-AE7^2</f>
        <v>6.6172839506216405</v>
      </c>
      <c r="AF9" s="32"/>
      <c r="AG9" s="20">
        <v>166</v>
      </c>
      <c r="AH9" s="21">
        <f t="shared" si="3"/>
        <v>27556</v>
      </c>
      <c r="AK9" s="25"/>
      <c r="AL9" s="32" t="s">
        <v>32</v>
      </c>
      <c r="AM9" s="32">
        <f>+AM8-AM7^2</f>
        <v>8.122448979577257E-4</v>
      </c>
      <c r="AN9" s="32"/>
      <c r="AO9" s="20">
        <v>2.7</v>
      </c>
      <c r="AP9" s="21">
        <f t="shared" si="4"/>
        <v>7.2900000000000009</v>
      </c>
      <c r="AS9" s="25"/>
      <c r="AT9" s="32" t="s">
        <v>21</v>
      </c>
      <c r="AU9" s="32">
        <f>+AU8/2</f>
        <v>4.9999999999999989E-2</v>
      </c>
      <c r="AV9" s="32"/>
      <c r="AW9" s="20"/>
      <c r="AX9" s="20"/>
      <c r="AY9" s="10"/>
      <c r="BB9" s="25"/>
      <c r="BC9" s="32" t="s">
        <v>32</v>
      </c>
      <c r="BD9" s="32">
        <f>+BD8-BD7^2</f>
        <v>48.509999999999991</v>
      </c>
      <c r="BE9" s="32"/>
      <c r="BF9" s="20"/>
      <c r="BG9" s="21"/>
      <c r="BJ9" s="25"/>
      <c r="BK9" s="32" t="s">
        <v>12</v>
      </c>
      <c r="BL9" s="32">
        <f>1-BL8</f>
        <v>1.0000000000000009E-2</v>
      </c>
      <c r="BM9" s="32"/>
      <c r="BN9" s="32"/>
      <c r="BO9" s="32"/>
      <c r="BP9" s="32"/>
      <c r="BQ9" s="10"/>
      <c r="BT9" s="25"/>
      <c r="BU9" s="32" t="s">
        <v>12</v>
      </c>
      <c r="BV9" s="32">
        <f>1-BV8</f>
        <v>5.0000000000000044E-2</v>
      </c>
      <c r="BW9" s="32"/>
      <c r="BX9" s="32"/>
      <c r="BY9" s="32"/>
      <c r="BZ9" s="10"/>
      <c r="CA9" s="32"/>
      <c r="CC9" s="25"/>
      <c r="CD9" s="25" t="s">
        <v>47</v>
      </c>
      <c r="CE9" s="32">
        <f>+CE8-CE7^2</f>
        <v>5.3599999999999852</v>
      </c>
      <c r="CF9" s="32"/>
      <c r="CG9" s="20">
        <v>10</v>
      </c>
      <c r="CH9" s="21">
        <f>+CG9^2</f>
        <v>100</v>
      </c>
      <c r="CI9" s="32"/>
      <c r="CJ9" s="32"/>
      <c r="CK9" s="32"/>
      <c r="CL9" s="10"/>
    </row>
    <row r="10" spans="1:90" ht="15.75">
      <c r="A10" s="25"/>
      <c r="B10" s="32" t="s">
        <v>21</v>
      </c>
      <c r="C10" s="32">
        <f>+C9/2</f>
        <v>5.0000000000000044E-3</v>
      </c>
      <c r="D10" s="32"/>
      <c r="E10" s="32"/>
      <c r="F10" s="10"/>
      <c r="I10" s="25"/>
      <c r="J10" s="32" t="s">
        <v>21</v>
      </c>
      <c r="K10" s="32">
        <f>+K9/2</f>
        <v>2.5000000000000022E-2</v>
      </c>
      <c r="L10" s="32"/>
      <c r="M10" s="32"/>
      <c r="N10" s="32"/>
      <c r="O10" s="32"/>
      <c r="P10" s="10"/>
      <c r="R10" s="25"/>
      <c r="S10" s="32" t="s">
        <v>33</v>
      </c>
      <c r="T10" s="32">
        <f>+SQRT(T9)</f>
        <v>3.2572994949804661</v>
      </c>
      <c r="U10" s="32"/>
      <c r="V10" s="20">
        <v>6</v>
      </c>
      <c r="W10" s="20">
        <v>2</v>
      </c>
      <c r="X10" s="20">
        <f t="shared" si="0"/>
        <v>12</v>
      </c>
      <c r="Y10" s="20">
        <f t="shared" si="1"/>
        <v>36</v>
      </c>
      <c r="Z10" s="21">
        <f t="shared" si="2"/>
        <v>72</v>
      </c>
      <c r="AC10" s="25"/>
      <c r="AD10" s="32" t="s">
        <v>33</v>
      </c>
      <c r="AE10" s="32">
        <f>+SQRT(AE9)</f>
        <v>2.572408200620897</v>
      </c>
      <c r="AF10" s="32"/>
      <c r="AG10" s="20">
        <v>164</v>
      </c>
      <c r="AH10" s="21">
        <f t="shared" si="3"/>
        <v>26896</v>
      </c>
      <c r="AK10" s="25"/>
      <c r="AL10" s="32" t="s">
        <v>33</v>
      </c>
      <c r="AM10" s="32">
        <f>+SQRT(AM9)</f>
        <v>2.8499910490345854E-2</v>
      </c>
      <c r="AN10" s="32"/>
      <c r="AO10" s="20">
        <v>2.76</v>
      </c>
      <c r="AP10" s="21">
        <f t="shared" si="4"/>
        <v>7.6175999999999986</v>
      </c>
      <c r="AS10" s="25"/>
      <c r="AT10" s="33" t="s">
        <v>22</v>
      </c>
      <c r="AU10" s="32">
        <f>1-AU9</f>
        <v>0.95</v>
      </c>
      <c r="AV10" s="32"/>
      <c r="AW10" s="20"/>
      <c r="AX10" s="20"/>
      <c r="AY10" s="10"/>
      <c r="BB10" s="25"/>
      <c r="BC10" s="32" t="s">
        <v>33</v>
      </c>
      <c r="BD10" s="32">
        <f>+SQRT(BD9)</f>
        <v>6.9649120597463394</v>
      </c>
      <c r="BE10" s="32"/>
      <c r="BF10" s="20"/>
      <c r="BG10" s="21"/>
      <c r="BJ10" s="25"/>
      <c r="BK10" s="32" t="s">
        <v>21</v>
      </c>
      <c r="BL10" s="32">
        <f>+BL9/2</f>
        <v>5.0000000000000044E-3</v>
      </c>
      <c r="BM10" s="32"/>
      <c r="BN10" s="32"/>
      <c r="BO10" s="32"/>
      <c r="BP10" s="32"/>
      <c r="BQ10" s="10"/>
      <c r="BT10" s="25"/>
      <c r="BU10" s="32" t="s">
        <v>21</v>
      </c>
      <c r="BV10" s="32">
        <f>+BV9/2</f>
        <v>2.5000000000000022E-2</v>
      </c>
      <c r="BW10" s="32"/>
      <c r="BX10" s="32"/>
      <c r="BY10" s="32"/>
      <c r="BZ10" s="10"/>
      <c r="CA10" s="32"/>
      <c r="CC10" s="25"/>
      <c r="CD10" s="25" t="s">
        <v>48</v>
      </c>
      <c r="CE10" s="32">
        <f>+CE6*CE9</f>
        <v>26.799999999999926</v>
      </c>
      <c r="CF10" s="32"/>
      <c r="CG10" s="20">
        <v>9</v>
      </c>
      <c r="CH10" s="21">
        <f>+CG10^2</f>
        <v>81</v>
      </c>
      <c r="CI10" s="32"/>
      <c r="CJ10" s="32"/>
      <c r="CK10" s="32"/>
      <c r="CL10" s="10"/>
    </row>
    <row r="11" spans="1:90" ht="15.75">
      <c r="A11" s="25"/>
      <c r="B11" s="33" t="s">
        <v>22</v>
      </c>
      <c r="C11" s="32">
        <f>1-C10</f>
        <v>0.995</v>
      </c>
      <c r="D11" s="32"/>
      <c r="E11" s="32"/>
      <c r="F11" s="10"/>
      <c r="I11" s="25"/>
      <c r="J11" s="33" t="s">
        <v>22</v>
      </c>
      <c r="K11" s="32">
        <f>1-K10</f>
        <v>0.97499999999999998</v>
      </c>
      <c r="L11" s="32"/>
      <c r="M11" s="32"/>
      <c r="N11" s="32"/>
      <c r="O11" s="32"/>
      <c r="P11" s="10"/>
      <c r="R11" s="25"/>
      <c r="S11" s="32" t="s">
        <v>34</v>
      </c>
      <c r="T11" s="32">
        <f>+T6/(T6-1)*T9</f>
        <v>11.78888888888889</v>
      </c>
      <c r="U11" s="32"/>
      <c r="V11" s="20">
        <v>8</v>
      </c>
      <c r="W11" s="20">
        <v>1</v>
      </c>
      <c r="X11" s="20">
        <f t="shared" si="0"/>
        <v>8</v>
      </c>
      <c r="Y11" s="20">
        <f t="shared" si="1"/>
        <v>64</v>
      </c>
      <c r="Z11" s="21">
        <f t="shared" si="2"/>
        <v>64</v>
      </c>
      <c r="AC11" s="25"/>
      <c r="AD11" s="32" t="s">
        <v>34</v>
      </c>
      <c r="AE11" s="32">
        <f>+AE6/(AE6-1)*AE9</f>
        <v>7.4444444444493456</v>
      </c>
      <c r="AF11" s="32"/>
      <c r="AG11" s="20">
        <v>165</v>
      </c>
      <c r="AH11" s="21">
        <f t="shared" si="3"/>
        <v>27225</v>
      </c>
      <c r="AK11" s="25"/>
      <c r="AL11" s="32" t="s">
        <v>34</v>
      </c>
      <c r="AM11" s="32">
        <f>+AM6/(AM6-1)*AM9</f>
        <v>9.4761904761734672E-4</v>
      </c>
      <c r="AN11" s="32"/>
      <c r="AO11" s="20">
        <v>2.74</v>
      </c>
      <c r="AP11" s="21">
        <f t="shared" si="4"/>
        <v>7.5076000000000009</v>
      </c>
      <c r="AS11" s="25"/>
      <c r="AT11" s="33"/>
      <c r="AU11" s="32"/>
      <c r="AV11" s="32"/>
      <c r="AW11" s="20"/>
      <c r="AX11" s="20"/>
      <c r="AY11" s="10"/>
      <c r="BB11" s="25"/>
      <c r="BC11" s="32" t="s">
        <v>34</v>
      </c>
      <c r="BD11" s="32">
        <f>+BD6/(BD6-1)*BD9</f>
        <v>48.999999999999993</v>
      </c>
      <c r="BE11" s="32"/>
      <c r="BF11" s="20"/>
      <c r="BG11" s="21"/>
      <c r="BJ11" s="25"/>
      <c r="BK11" s="33" t="s">
        <v>22</v>
      </c>
      <c r="BL11" s="32">
        <f>1-BL10</f>
        <v>0.995</v>
      </c>
      <c r="BM11" s="32"/>
      <c r="BN11" s="32"/>
      <c r="BO11" s="32"/>
      <c r="BP11" s="32"/>
      <c r="BQ11" s="10"/>
      <c r="BT11" s="25"/>
      <c r="BU11" s="33" t="s">
        <v>22</v>
      </c>
      <c r="BV11" s="32">
        <f>1-BV10</f>
        <v>0.97499999999999998</v>
      </c>
      <c r="BW11" s="32"/>
      <c r="BX11" s="32"/>
      <c r="BY11" s="32"/>
      <c r="BZ11" s="10"/>
      <c r="CA11" s="32"/>
      <c r="CC11" s="25"/>
      <c r="CD11" s="25"/>
      <c r="CE11" s="32"/>
      <c r="CF11" s="32"/>
      <c r="CG11" s="20">
        <v>12</v>
      </c>
      <c r="CH11" s="21">
        <f>+CG11^2</f>
        <v>144</v>
      </c>
      <c r="CI11" s="32"/>
      <c r="CJ11" s="32"/>
      <c r="CK11" s="32"/>
      <c r="CL11" s="10"/>
    </row>
    <row r="12" spans="1:90" ht="15.75">
      <c r="A12" s="25"/>
      <c r="B12" s="32" t="s">
        <v>20</v>
      </c>
      <c r="C12" s="32">
        <f>NORMSINV(C11)</f>
        <v>2.5758293035488999</v>
      </c>
      <c r="D12" s="32"/>
      <c r="E12" s="32"/>
      <c r="F12" s="10"/>
      <c r="I12" s="25"/>
      <c r="J12" s="32" t="s">
        <v>20</v>
      </c>
      <c r="K12" s="32">
        <f>NORMSINV(K11)</f>
        <v>1.9599639845400536</v>
      </c>
      <c r="L12" s="32"/>
      <c r="M12" s="32"/>
      <c r="N12" s="32"/>
      <c r="O12" s="32"/>
      <c r="P12" s="10"/>
      <c r="R12" s="25"/>
      <c r="S12" s="32" t="s">
        <v>35</v>
      </c>
      <c r="T12" s="32">
        <f>+SQRT(T11)</f>
        <v>3.4334951418181574</v>
      </c>
      <c r="U12" s="32"/>
      <c r="V12" s="20">
        <v>10</v>
      </c>
      <c r="W12" s="20">
        <v>1</v>
      </c>
      <c r="X12" s="20">
        <f t="shared" si="0"/>
        <v>10</v>
      </c>
      <c r="Y12" s="20">
        <f t="shared" si="1"/>
        <v>100</v>
      </c>
      <c r="Z12" s="21">
        <f t="shared" si="2"/>
        <v>100</v>
      </c>
      <c r="AC12" s="25"/>
      <c r="AD12" s="32" t="s">
        <v>35</v>
      </c>
      <c r="AE12" s="32">
        <f>+SQRT(AE11)</f>
        <v>2.7284509239583814</v>
      </c>
      <c r="AF12" s="32"/>
      <c r="AG12" s="20">
        <v>170</v>
      </c>
      <c r="AH12" s="21">
        <f t="shared" si="3"/>
        <v>28900</v>
      </c>
      <c r="AK12" s="25"/>
      <c r="AL12" s="32" t="s">
        <v>35</v>
      </c>
      <c r="AM12" s="32">
        <f>+SQRT(AM11)</f>
        <v>3.0783421635960918E-2</v>
      </c>
      <c r="AN12" s="32"/>
      <c r="AO12" s="20">
        <v>2.78</v>
      </c>
      <c r="AP12" s="21">
        <f t="shared" si="4"/>
        <v>7.7283999999999988</v>
      </c>
      <c r="AS12" s="25"/>
      <c r="AT12" s="34" t="s">
        <v>89</v>
      </c>
      <c r="AU12" s="32"/>
      <c r="AV12" s="32"/>
      <c r="AW12" s="20"/>
      <c r="AX12" s="20"/>
      <c r="AY12" s="10"/>
      <c r="BB12" s="25"/>
      <c r="BC12" s="32" t="s">
        <v>35</v>
      </c>
      <c r="BD12" s="32">
        <f>+SQRT(BD11)</f>
        <v>6.9999999999999991</v>
      </c>
      <c r="BE12" s="32"/>
      <c r="BF12" s="20"/>
      <c r="BG12" s="21"/>
      <c r="BJ12" s="25"/>
      <c r="BK12" s="32" t="s">
        <v>20</v>
      </c>
      <c r="BL12" s="32">
        <f>NORMSINV(BL11)</f>
        <v>2.5758293035488999</v>
      </c>
      <c r="BM12" s="32"/>
      <c r="BN12" s="32"/>
      <c r="BO12" s="32"/>
      <c r="BP12" s="32"/>
      <c r="BQ12" s="10"/>
      <c r="BT12" s="25"/>
      <c r="BU12" s="32" t="s">
        <v>20</v>
      </c>
      <c r="BV12" s="32">
        <f>NORMSINV(BV11)</f>
        <v>1.9599639845400536</v>
      </c>
      <c r="BW12" s="32"/>
      <c r="BX12" s="32"/>
      <c r="BY12" s="32"/>
      <c r="BZ12" s="10"/>
      <c r="CA12" s="32"/>
      <c r="CC12" s="25"/>
      <c r="CD12" s="16"/>
      <c r="CE12" s="35"/>
      <c r="CF12" s="37" t="s">
        <v>44</v>
      </c>
      <c r="CG12" s="4">
        <f>SUM(CG7:CG11)</f>
        <v>44</v>
      </c>
      <c r="CH12" s="22">
        <f>SUM(CH7:CH11)</f>
        <v>414</v>
      </c>
      <c r="CI12" s="32"/>
      <c r="CJ12" s="32"/>
      <c r="CK12" s="32"/>
      <c r="CL12" s="10"/>
    </row>
    <row r="13" spans="1:90">
      <c r="A13" s="25"/>
      <c r="B13" s="32" t="s">
        <v>19</v>
      </c>
      <c r="C13" s="32">
        <v>6</v>
      </c>
      <c r="D13" s="32"/>
      <c r="E13" s="32"/>
      <c r="F13" s="10"/>
      <c r="I13" s="25"/>
      <c r="J13" s="32" t="s">
        <v>45</v>
      </c>
      <c r="K13" s="32">
        <f>+SQRT(K7*(1-K7))</f>
        <v>0.4</v>
      </c>
      <c r="L13" s="32"/>
      <c r="M13" s="32"/>
      <c r="N13" s="32"/>
      <c r="O13" s="32"/>
      <c r="P13" s="10"/>
      <c r="R13" s="25"/>
      <c r="S13" s="32" t="s">
        <v>17</v>
      </c>
      <c r="T13" s="32">
        <v>0.95</v>
      </c>
      <c r="U13" s="32"/>
      <c r="V13" s="20">
        <v>12</v>
      </c>
      <c r="W13" s="20">
        <v>1</v>
      </c>
      <c r="X13" s="20">
        <f t="shared" si="0"/>
        <v>12</v>
      </c>
      <c r="Y13" s="20">
        <f t="shared" si="1"/>
        <v>144</v>
      </c>
      <c r="Z13" s="21">
        <f t="shared" si="2"/>
        <v>144</v>
      </c>
      <c r="AC13" s="25"/>
      <c r="AD13" s="32" t="s">
        <v>17</v>
      </c>
      <c r="AE13" s="32">
        <v>0.9</v>
      </c>
      <c r="AF13" s="32"/>
      <c r="AG13" s="20">
        <v>169</v>
      </c>
      <c r="AH13" s="21">
        <f t="shared" si="3"/>
        <v>28561</v>
      </c>
      <c r="AK13" s="25"/>
      <c r="AL13" s="32" t="s">
        <v>17</v>
      </c>
      <c r="AM13" s="32">
        <v>0.98</v>
      </c>
      <c r="AN13" s="32"/>
      <c r="AO13" s="20">
        <v>2.73</v>
      </c>
      <c r="AP13" s="21">
        <f t="shared" si="4"/>
        <v>7.4528999999999996</v>
      </c>
      <c r="AS13" s="25"/>
      <c r="AT13" s="32" t="s">
        <v>40</v>
      </c>
      <c r="AU13" s="32">
        <v>1.635</v>
      </c>
      <c r="AV13" s="32"/>
      <c r="AW13" s="20"/>
      <c r="AX13" s="20"/>
      <c r="AY13" s="10"/>
      <c r="BB13" s="25"/>
      <c r="BC13" s="32" t="s">
        <v>17</v>
      </c>
      <c r="BD13" s="32">
        <v>0.95</v>
      </c>
      <c r="BE13" s="32"/>
      <c r="BF13" s="20"/>
      <c r="BG13" s="21"/>
      <c r="BJ13" s="25"/>
      <c r="BK13" s="32" t="s">
        <v>45</v>
      </c>
      <c r="BL13" s="32">
        <f>+SQRT(BL7*(1-BL7))</f>
        <v>0.47696960070847283</v>
      </c>
      <c r="BM13" s="32"/>
      <c r="BN13" s="32"/>
      <c r="BO13" s="32"/>
      <c r="BP13" s="32"/>
      <c r="BQ13" s="10"/>
      <c r="BT13" s="25"/>
      <c r="BU13" s="32" t="s">
        <v>45</v>
      </c>
      <c r="BV13" s="32">
        <f>+SQRT(BV7*(1-BV7))</f>
        <v>0.4330127018922193</v>
      </c>
      <c r="BW13" s="32"/>
      <c r="BX13" s="32"/>
      <c r="BY13" s="32"/>
      <c r="BZ13" s="10"/>
      <c r="CA13" s="32"/>
      <c r="CC13" s="25"/>
      <c r="CD13" s="32"/>
      <c r="CE13" s="32"/>
      <c r="CF13" s="32"/>
      <c r="CG13" s="20"/>
      <c r="CH13" s="20"/>
      <c r="CI13" s="32"/>
      <c r="CJ13" s="32"/>
      <c r="CK13" s="32"/>
      <c r="CL13" s="10"/>
    </row>
    <row r="14" spans="1:90">
      <c r="A14" s="25"/>
      <c r="B14" s="41" t="s">
        <v>67</v>
      </c>
      <c r="C14" s="32">
        <f>+C13/(SQRT(C6))</f>
        <v>0.6</v>
      </c>
      <c r="D14" s="32"/>
      <c r="E14" s="32"/>
      <c r="F14" s="10"/>
      <c r="I14" s="25"/>
      <c r="J14" s="41" t="s">
        <v>67</v>
      </c>
      <c r="K14" s="32">
        <f>+K13/(SQRT(K6))</f>
        <v>0.04</v>
      </c>
      <c r="L14" s="32"/>
      <c r="M14" s="32"/>
      <c r="N14" s="32"/>
      <c r="O14" s="32"/>
      <c r="P14" s="10"/>
      <c r="R14" s="25"/>
      <c r="S14" s="32" t="s">
        <v>12</v>
      </c>
      <c r="T14" s="32">
        <f>1-T13</f>
        <v>5.0000000000000044E-2</v>
      </c>
      <c r="U14" s="32"/>
      <c r="V14" s="20" t="s">
        <v>28</v>
      </c>
      <c r="W14" s="20">
        <f>SUM(W7:W13)</f>
        <v>10</v>
      </c>
      <c r="X14" s="20">
        <f>SUM(X7:X13)</f>
        <v>57</v>
      </c>
      <c r="Y14" s="20"/>
      <c r="Z14" s="21">
        <f>SUM(Z7:Z13)</f>
        <v>431</v>
      </c>
      <c r="AC14" s="25"/>
      <c r="AD14" s="32" t="s">
        <v>12</v>
      </c>
      <c r="AE14" s="32">
        <f>1-AE13</f>
        <v>9.9999999999999978E-2</v>
      </c>
      <c r="AF14" s="32"/>
      <c r="AG14" s="20">
        <v>165</v>
      </c>
      <c r="AH14" s="21">
        <f t="shared" si="3"/>
        <v>27225</v>
      </c>
      <c r="AK14" s="25"/>
      <c r="AL14" s="32" t="s">
        <v>12</v>
      </c>
      <c r="AM14" s="32">
        <f>1-AM13</f>
        <v>2.0000000000000018E-2</v>
      </c>
      <c r="AN14" s="36" t="s">
        <v>44</v>
      </c>
      <c r="AO14" s="20">
        <f>SUM(AO7:AO13)</f>
        <v>19.12</v>
      </c>
      <c r="AP14" s="21">
        <f>SUM(AP7:AP13)</f>
        <v>52.230600000000003</v>
      </c>
      <c r="AS14" s="25"/>
      <c r="AT14" s="32" t="s">
        <v>41</v>
      </c>
      <c r="AU14" s="32">
        <v>12.592000000000001</v>
      </c>
      <c r="AV14" s="32"/>
      <c r="AW14" s="20"/>
      <c r="AX14" s="20"/>
      <c r="AY14" s="10"/>
      <c r="BB14" s="25"/>
      <c r="BC14" s="32" t="s">
        <v>12</v>
      </c>
      <c r="BD14" s="32">
        <f>1-BD13</f>
        <v>5.0000000000000044E-2</v>
      </c>
      <c r="BE14" s="36"/>
      <c r="BF14" s="32"/>
      <c r="BG14" s="10"/>
      <c r="BJ14" s="25"/>
      <c r="BK14" s="41" t="s">
        <v>67</v>
      </c>
      <c r="BL14" s="32">
        <f>+BL13/(SQRT(BL6))</f>
        <v>4.7696960070847283E-2</v>
      </c>
      <c r="BM14" s="32"/>
      <c r="BN14" s="32"/>
      <c r="BO14" s="32"/>
      <c r="BP14" s="32"/>
      <c r="BQ14" s="10"/>
      <c r="BT14" s="25"/>
      <c r="BU14" s="41" t="s">
        <v>67</v>
      </c>
      <c r="BV14" s="32">
        <f>+BV13/(SQRT(BV6))</f>
        <v>1.3693063937629152E-2</v>
      </c>
      <c r="BW14" s="32"/>
      <c r="BX14" s="32"/>
      <c r="BY14" s="32"/>
      <c r="BZ14" s="10"/>
      <c r="CA14" s="32"/>
      <c r="CC14" s="25"/>
      <c r="CD14" s="50" t="s">
        <v>105</v>
      </c>
      <c r="CE14" s="49" t="s">
        <v>103</v>
      </c>
      <c r="CF14" s="31"/>
      <c r="CG14" s="2"/>
      <c r="CH14" s="38"/>
      <c r="CI14" s="32"/>
      <c r="CJ14" s="32"/>
      <c r="CK14" s="32"/>
      <c r="CL14" s="10"/>
    </row>
    <row r="15" spans="1:90">
      <c r="A15" s="25"/>
      <c r="B15" s="41" t="s">
        <v>68</v>
      </c>
      <c r="C15" s="32">
        <f>+C14*C12</f>
        <v>1.54549758212934</v>
      </c>
      <c r="D15" s="32"/>
      <c r="E15" s="32"/>
      <c r="F15" s="10"/>
      <c r="I15" s="25"/>
      <c r="J15" s="41" t="s">
        <v>68</v>
      </c>
      <c r="K15" s="32">
        <f>+K14*K12</f>
        <v>7.8398559381602145E-2</v>
      </c>
      <c r="L15" s="32"/>
      <c r="M15" s="32"/>
      <c r="N15" s="32"/>
      <c r="O15" s="32"/>
      <c r="P15" s="10"/>
      <c r="R15" s="25"/>
      <c r="S15" s="32" t="s">
        <v>21</v>
      </c>
      <c r="T15" s="32">
        <f>+T14/2</f>
        <v>2.5000000000000022E-2</v>
      </c>
      <c r="U15" s="32"/>
      <c r="V15" s="32"/>
      <c r="W15" s="32"/>
      <c r="X15" s="32"/>
      <c r="Y15" s="32"/>
      <c r="Z15" s="10"/>
      <c r="AC15" s="25"/>
      <c r="AD15" s="32" t="s">
        <v>21</v>
      </c>
      <c r="AE15" s="32">
        <f>+AE14/2</f>
        <v>4.9999999999999989E-2</v>
      </c>
      <c r="AF15" s="32"/>
      <c r="AG15" s="20">
        <v>168</v>
      </c>
      <c r="AH15" s="21">
        <f t="shared" si="3"/>
        <v>28224</v>
      </c>
      <c r="AK15" s="25"/>
      <c r="AL15" s="32" t="s">
        <v>21</v>
      </c>
      <c r="AM15" s="32">
        <f>+AM14/2</f>
        <v>1.0000000000000009E-2</v>
      </c>
      <c r="AN15" s="32"/>
      <c r="AO15" s="32"/>
      <c r="AP15" s="10"/>
      <c r="AS15" s="25"/>
      <c r="AT15" s="41" t="s">
        <v>69</v>
      </c>
      <c r="AU15" s="32">
        <f>+AX6/AU14</f>
        <v>6.3532401524777633</v>
      </c>
      <c r="AV15" s="32"/>
      <c r="AW15" s="32"/>
      <c r="AX15" s="32"/>
      <c r="AY15" s="10"/>
      <c r="BB15" s="25"/>
      <c r="BC15" s="32" t="s">
        <v>21</v>
      </c>
      <c r="BD15" s="32">
        <f>+BD14/2</f>
        <v>2.5000000000000022E-2</v>
      </c>
      <c r="BE15" s="32"/>
      <c r="BF15" s="32"/>
      <c r="BG15" s="10"/>
      <c r="BJ15" s="25"/>
      <c r="BK15" s="41" t="s">
        <v>68</v>
      </c>
      <c r="BL15" s="32">
        <f>+BL14*BL12</f>
        <v>0.12285922744069025</v>
      </c>
      <c r="BM15" s="32"/>
      <c r="BN15" s="32"/>
      <c r="BO15" s="32"/>
      <c r="BP15" s="32"/>
      <c r="BQ15" s="10"/>
      <c r="BT15" s="25"/>
      <c r="BU15" s="41" t="s">
        <v>68</v>
      </c>
      <c r="BV15" s="32">
        <f>+BV14*BV12</f>
        <v>2.6837912155757346E-2</v>
      </c>
      <c r="BW15" s="32"/>
      <c r="BX15" s="32"/>
      <c r="BY15" s="32"/>
      <c r="BZ15" s="10"/>
      <c r="CA15" s="32"/>
      <c r="CC15" s="25"/>
      <c r="CD15" s="25" t="s">
        <v>25</v>
      </c>
      <c r="CE15" s="32"/>
      <c r="CF15" s="32"/>
      <c r="CG15" s="20"/>
      <c r="CH15" s="21"/>
      <c r="CI15" s="32"/>
      <c r="CJ15" s="32"/>
      <c r="CK15" s="32"/>
      <c r="CL15" s="10"/>
    </row>
    <row r="16" spans="1:90">
      <c r="A16" s="25"/>
      <c r="B16" s="32"/>
      <c r="C16" s="32"/>
      <c r="D16" s="32"/>
      <c r="E16" s="32"/>
      <c r="F16" s="10"/>
      <c r="I16" s="25"/>
      <c r="J16" s="32"/>
      <c r="K16" s="32"/>
      <c r="L16" s="32"/>
      <c r="M16" s="32"/>
      <c r="N16" s="32"/>
      <c r="O16" s="32"/>
      <c r="P16" s="10"/>
      <c r="R16" s="25"/>
      <c r="S16" s="33" t="s">
        <v>22</v>
      </c>
      <c r="T16" s="32">
        <f>1-T15</f>
        <v>0.97499999999999998</v>
      </c>
      <c r="U16" s="32"/>
      <c r="V16" s="32"/>
      <c r="W16" s="32"/>
      <c r="X16" s="32"/>
      <c r="Y16" s="32"/>
      <c r="Z16" s="10"/>
      <c r="AC16" s="25"/>
      <c r="AD16" s="33" t="s">
        <v>22</v>
      </c>
      <c r="AE16" s="32">
        <f>1-AE15</f>
        <v>0.95</v>
      </c>
      <c r="AF16" s="36" t="s">
        <v>44</v>
      </c>
      <c r="AG16" s="20">
        <f>SUM(AG7:AG15)</f>
        <v>1492</v>
      </c>
      <c r="AH16" s="21">
        <f>SUM(AH7:AH15)</f>
        <v>247400</v>
      </c>
      <c r="AK16" s="25"/>
      <c r="AL16" s="33" t="s">
        <v>22</v>
      </c>
      <c r="AM16" s="32">
        <f>1-AM15</f>
        <v>0.99</v>
      </c>
      <c r="AN16" s="32"/>
      <c r="AO16" s="32"/>
      <c r="AP16" s="10"/>
      <c r="AS16" s="25"/>
      <c r="AT16" s="41" t="s">
        <v>70</v>
      </c>
      <c r="AU16" s="32">
        <f>+AX6/AU13</f>
        <v>48.929663608562691</v>
      </c>
      <c r="AV16" s="32"/>
      <c r="AW16" s="32"/>
      <c r="AX16" s="32"/>
      <c r="AY16" s="10"/>
      <c r="BB16" s="25"/>
      <c r="BC16" s="33" t="s">
        <v>22</v>
      </c>
      <c r="BD16" s="32">
        <f>1-BD15</f>
        <v>0.97499999999999998</v>
      </c>
      <c r="BE16" s="32"/>
      <c r="BF16" s="32"/>
      <c r="BG16" s="10"/>
      <c r="BJ16" s="25"/>
      <c r="BK16" s="32"/>
      <c r="BL16" s="32"/>
      <c r="BM16" s="32"/>
      <c r="BN16" s="32"/>
      <c r="BO16" s="32"/>
      <c r="BP16" s="32"/>
      <c r="BQ16" s="10"/>
      <c r="BT16" s="25"/>
      <c r="BU16" s="32"/>
      <c r="BV16" s="32"/>
      <c r="BW16" s="32"/>
      <c r="BX16" s="32"/>
      <c r="BY16" s="32"/>
      <c r="BZ16" s="10"/>
      <c r="CA16" s="32"/>
      <c r="CC16" s="25"/>
      <c r="CD16" s="32" t="s">
        <v>75</v>
      </c>
      <c r="CE16" s="32"/>
      <c r="CF16" s="32"/>
      <c r="CG16" s="41" t="s">
        <v>84</v>
      </c>
      <c r="CH16" s="10"/>
      <c r="CI16" s="32"/>
      <c r="CJ16" s="32"/>
      <c r="CK16" s="32"/>
      <c r="CL16" s="10"/>
    </row>
    <row r="17" spans="1:90" ht="15.75">
      <c r="A17" s="25"/>
      <c r="B17" s="34" t="s">
        <v>76</v>
      </c>
      <c r="C17" s="32"/>
      <c r="D17" s="32"/>
      <c r="E17" s="32"/>
      <c r="F17" s="10"/>
      <c r="I17" s="25"/>
      <c r="J17" s="34" t="s">
        <v>76</v>
      </c>
      <c r="K17" s="32"/>
      <c r="L17" s="32"/>
      <c r="M17" s="32"/>
      <c r="N17" s="32"/>
      <c r="O17" s="32"/>
      <c r="P17" s="10"/>
      <c r="R17" s="25"/>
      <c r="S17" s="32" t="s">
        <v>36</v>
      </c>
      <c r="T17" s="32">
        <f>TINV(T14,T6-1)</f>
        <v>2.2621571627982049</v>
      </c>
      <c r="U17" s="32"/>
      <c r="V17" s="32"/>
      <c r="W17" s="32"/>
      <c r="X17" s="32"/>
      <c r="Y17" s="32"/>
      <c r="Z17" s="10"/>
      <c r="AC17" s="25"/>
      <c r="AD17" s="32" t="s">
        <v>36</v>
      </c>
      <c r="AE17" s="32">
        <f>TINV(AE14,AE6-1)</f>
        <v>1.8595480375308981</v>
      </c>
      <c r="AF17" s="32"/>
      <c r="AG17" s="32"/>
      <c r="AH17" s="10"/>
      <c r="AK17" s="25"/>
      <c r="AL17" s="32" t="s">
        <v>36</v>
      </c>
      <c r="AM17" s="32">
        <f>TINV(AM14,AM6-1)</f>
        <v>3.1426684032909824</v>
      </c>
      <c r="AN17" s="32"/>
      <c r="AO17" s="32"/>
      <c r="AP17" s="10"/>
      <c r="AS17" s="25"/>
      <c r="AT17" s="32"/>
      <c r="AU17" s="32"/>
      <c r="AV17" s="32"/>
      <c r="AW17" s="32"/>
      <c r="AX17" s="32"/>
      <c r="AY17" s="10"/>
      <c r="BB17" s="25"/>
      <c r="BC17" s="32" t="s">
        <v>20</v>
      </c>
      <c r="BD17" s="32">
        <f>NORMSINV(BD16)</f>
        <v>1.9599639845400536</v>
      </c>
      <c r="BE17" s="32"/>
      <c r="BF17" s="32"/>
      <c r="BG17" s="10"/>
      <c r="BJ17" s="25"/>
      <c r="BK17" s="34" t="s">
        <v>76</v>
      </c>
      <c r="BL17" s="32"/>
      <c r="BM17" s="32"/>
      <c r="BN17" s="32"/>
      <c r="BO17" s="32"/>
      <c r="BP17" s="32"/>
      <c r="BQ17" s="10"/>
      <c r="BT17" s="25"/>
      <c r="BU17" s="34" t="s">
        <v>76</v>
      </c>
      <c r="BV17" s="32"/>
      <c r="BW17" s="32"/>
      <c r="BX17" s="32"/>
      <c r="BY17" s="32"/>
      <c r="BZ17" s="10"/>
      <c r="CA17" s="32"/>
      <c r="CC17" s="25"/>
      <c r="CD17" s="25" t="s">
        <v>49</v>
      </c>
      <c r="CE17" s="32">
        <v>5</v>
      </c>
      <c r="CF17" s="32"/>
      <c r="CG17" s="20" t="s">
        <v>26</v>
      </c>
      <c r="CH17" s="21" t="s">
        <v>29</v>
      </c>
      <c r="CI17" s="32"/>
      <c r="CJ17" s="32"/>
      <c r="CK17" s="32"/>
      <c r="CL17" s="10"/>
    </row>
    <row r="18" spans="1:90" ht="15.75">
      <c r="A18" s="25"/>
      <c r="B18" s="41" t="s">
        <v>69</v>
      </c>
      <c r="C18" s="32">
        <f>+C7-C15</f>
        <v>12.80450241787066</v>
      </c>
      <c r="D18" s="32"/>
      <c r="E18" s="32"/>
      <c r="F18" s="10"/>
      <c r="I18" s="25"/>
      <c r="J18" s="41" t="s">
        <v>69</v>
      </c>
      <c r="K18" s="32">
        <f>+K7-K15</f>
        <v>0.12160144061839787</v>
      </c>
      <c r="L18" s="32"/>
      <c r="M18" s="32"/>
      <c r="N18" s="32"/>
      <c r="O18" s="32"/>
      <c r="P18" s="10"/>
      <c r="R18" s="25"/>
      <c r="S18" s="41" t="s">
        <v>67</v>
      </c>
      <c r="T18" s="32">
        <f>+T12/+(SQRT(T6))</f>
        <v>1.085766498326822</v>
      </c>
      <c r="U18" s="32"/>
      <c r="V18" s="32"/>
      <c r="W18" s="32"/>
      <c r="X18" s="32"/>
      <c r="Y18" s="32"/>
      <c r="Z18" s="10"/>
      <c r="AC18" s="25"/>
      <c r="AD18" s="41" t="s">
        <v>67</v>
      </c>
      <c r="AE18" s="32">
        <f>+AE12/+(SQRT(AE6))</f>
        <v>0.90948364131946047</v>
      </c>
      <c r="AF18" s="32"/>
      <c r="AG18" s="32"/>
      <c r="AH18" s="10"/>
      <c r="AK18" s="25"/>
      <c r="AL18" s="41" t="s">
        <v>67</v>
      </c>
      <c r="AM18" s="32">
        <f>+AM12/+(SQRT(AM6))</f>
        <v>1.1635039736056811E-2</v>
      </c>
      <c r="AN18" s="32"/>
      <c r="AO18" s="32"/>
      <c r="AP18" s="10"/>
      <c r="AS18" s="25"/>
      <c r="AT18" s="34" t="s">
        <v>90</v>
      </c>
      <c r="AU18" s="32"/>
      <c r="AV18" s="32"/>
      <c r="AW18" s="32"/>
      <c r="AX18" s="32"/>
      <c r="AY18" s="10"/>
      <c r="BB18" s="25"/>
      <c r="BC18" s="41" t="s">
        <v>67</v>
      </c>
      <c r="BD18" s="32">
        <f>+BD12/+(SQRT(BD6))</f>
        <v>0.7</v>
      </c>
      <c r="BE18" s="32"/>
      <c r="BF18" s="32"/>
      <c r="BG18" s="10"/>
      <c r="BJ18" s="25"/>
      <c r="BK18" s="41" t="s">
        <v>69</v>
      </c>
      <c r="BL18" s="32">
        <f>+BL7-BL15</f>
        <v>0.5271407725593098</v>
      </c>
      <c r="BM18" s="32"/>
      <c r="BN18" s="32"/>
      <c r="BO18" s="32"/>
      <c r="BP18" s="32"/>
      <c r="BQ18" s="10"/>
      <c r="BT18" s="25"/>
      <c r="BU18" s="41" t="s">
        <v>69</v>
      </c>
      <c r="BV18" s="32">
        <f>+BV7-BV15</f>
        <v>0.72316208784424263</v>
      </c>
      <c r="BW18" s="32"/>
      <c r="BX18" s="32"/>
      <c r="BY18" s="32"/>
      <c r="BZ18" s="10"/>
      <c r="CA18" s="32"/>
      <c r="CC18" s="25"/>
      <c r="CD18" s="25" t="s">
        <v>50</v>
      </c>
      <c r="CE18" s="32">
        <f>+CG23/CE17</f>
        <v>8</v>
      </c>
      <c r="CF18" s="32"/>
      <c r="CG18" s="20">
        <v>7</v>
      </c>
      <c r="CH18" s="21">
        <f>+CG18^2</f>
        <v>49</v>
      </c>
      <c r="CI18" s="32"/>
      <c r="CJ18" s="32"/>
      <c r="CK18" s="32"/>
      <c r="CL18" s="10"/>
    </row>
    <row r="19" spans="1:90">
      <c r="A19" s="25"/>
      <c r="B19" s="41" t="s">
        <v>70</v>
      </c>
      <c r="C19" s="32">
        <f>+C7+C15</f>
        <v>15.895497582129339</v>
      </c>
      <c r="D19" s="32"/>
      <c r="E19" s="32"/>
      <c r="F19" s="10"/>
      <c r="I19" s="25"/>
      <c r="J19" s="41" t="s">
        <v>70</v>
      </c>
      <c r="K19" s="32">
        <f>+K7+K15</f>
        <v>0.27839855938160218</v>
      </c>
      <c r="L19" s="32"/>
      <c r="M19" s="32"/>
      <c r="N19" s="32"/>
      <c r="O19" s="32"/>
      <c r="P19" s="10"/>
      <c r="R19" s="25"/>
      <c r="S19" s="41" t="s">
        <v>68</v>
      </c>
      <c r="T19" s="32">
        <f>+T18*T17</f>
        <v>2.4561744613163454</v>
      </c>
      <c r="U19" s="32"/>
      <c r="V19" s="32"/>
      <c r="W19" s="32"/>
      <c r="X19" s="32"/>
      <c r="Y19" s="32"/>
      <c r="Z19" s="10"/>
      <c r="AC19" s="25"/>
      <c r="AD19" s="41" t="s">
        <v>68</v>
      </c>
      <c r="AE19" s="32">
        <f>+AE18*AE17</f>
        <v>1.6912285203820581</v>
      </c>
      <c r="AF19" s="32"/>
      <c r="AG19" s="32"/>
      <c r="AH19" s="10"/>
      <c r="AK19" s="25"/>
      <c r="AL19" s="41" t="s">
        <v>68</v>
      </c>
      <c r="AM19" s="32">
        <f>+AM18*AM17</f>
        <v>3.6565071749540788E-2</v>
      </c>
      <c r="AN19" s="32"/>
      <c r="AO19" s="32"/>
      <c r="AP19" s="10"/>
      <c r="AS19" s="25"/>
      <c r="AT19" s="41" t="s">
        <v>69</v>
      </c>
      <c r="AU19" s="32">
        <f>+SQRT(AU15)</f>
        <v>2.5205634593236814</v>
      </c>
      <c r="AV19" s="32"/>
      <c r="AW19" s="32"/>
      <c r="AX19" s="32"/>
      <c r="AY19" s="10"/>
      <c r="BB19" s="25"/>
      <c r="BC19" s="41" t="s">
        <v>68</v>
      </c>
      <c r="BD19" s="32">
        <f>+BD18*BD17</f>
        <v>1.3719747891780374</v>
      </c>
      <c r="BE19" s="32"/>
      <c r="BF19" s="32"/>
      <c r="BG19" s="10"/>
      <c r="BJ19" s="25"/>
      <c r="BK19" s="41" t="s">
        <v>70</v>
      </c>
      <c r="BL19" s="32">
        <f>+BL7+BL15</f>
        <v>0.77285922744069024</v>
      </c>
      <c r="BM19" s="32"/>
      <c r="BN19" s="32"/>
      <c r="BO19" s="32"/>
      <c r="BP19" s="32"/>
      <c r="BQ19" s="10"/>
      <c r="BT19" s="25"/>
      <c r="BU19" s="41" t="s">
        <v>70</v>
      </c>
      <c r="BV19" s="32">
        <f>+BV7+BV15</f>
        <v>0.77683791215575737</v>
      </c>
      <c r="BW19" s="32"/>
      <c r="BX19" s="32"/>
      <c r="BY19" s="32"/>
      <c r="BZ19" s="10"/>
      <c r="CA19" s="32"/>
      <c r="CC19" s="25"/>
      <c r="CD19" s="25" t="s">
        <v>31</v>
      </c>
      <c r="CE19" s="32">
        <f>+CH23/CE17</f>
        <v>79.2</v>
      </c>
      <c r="CF19" s="32"/>
      <c r="CG19" s="20">
        <v>9</v>
      </c>
      <c r="CH19" s="21">
        <f>+CG19^2</f>
        <v>81</v>
      </c>
      <c r="CI19" s="32"/>
      <c r="CJ19" s="32"/>
      <c r="CK19" s="32"/>
      <c r="CL19" s="10"/>
    </row>
    <row r="20" spans="1:90" ht="15.75">
      <c r="A20" s="16"/>
      <c r="B20" s="35"/>
      <c r="C20" s="35"/>
      <c r="D20" s="35"/>
      <c r="E20" s="35"/>
      <c r="F20" s="13"/>
      <c r="I20" s="16"/>
      <c r="J20" s="35"/>
      <c r="K20" s="35"/>
      <c r="L20" s="35"/>
      <c r="M20" s="35"/>
      <c r="N20" s="35"/>
      <c r="O20" s="35"/>
      <c r="P20" s="13"/>
      <c r="R20" s="25"/>
      <c r="S20" s="32"/>
      <c r="T20" s="32"/>
      <c r="U20" s="32"/>
      <c r="V20" s="32"/>
      <c r="W20" s="32"/>
      <c r="X20" s="32"/>
      <c r="Y20" s="32"/>
      <c r="Z20" s="10"/>
      <c r="AC20" s="25"/>
      <c r="AD20" s="32"/>
      <c r="AE20" s="32"/>
      <c r="AF20" s="32"/>
      <c r="AG20" s="32"/>
      <c r="AH20" s="10"/>
      <c r="AK20" s="25"/>
      <c r="AL20" s="32"/>
      <c r="AM20" s="32"/>
      <c r="AN20" s="32"/>
      <c r="AO20" s="32"/>
      <c r="AP20" s="10"/>
      <c r="AS20" s="25"/>
      <c r="AT20" s="41" t="s">
        <v>70</v>
      </c>
      <c r="AU20" s="32">
        <f>+SQRT(AU16)</f>
        <v>6.9949741678266895</v>
      </c>
      <c r="AV20" s="32"/>
      <c r="AW20" s="32"/>
      <c r="AX20" s="32"/>
      <c r="AY20" s="10"/>
      <c r="BB20" s="25"/>
      <c r="BC20" s="32"/>
      <c r="BD20" s="32"/>
      <c r="BE20" s="32"/>
      <c r="BF20" s="32"/>
      <c r="BG20" s="10"/>
      <c r="BJ20" s="16"/>
      <c r="BK20" s="35"/>
      <c r="BL20" s="35"/>
      <c r="BM20" s="35"/>
      <c r="BN20" s="35"/>
      <c r="BO20" s="35"/>
      <c r="BP20" s="35"/>
      <c r="BQ20" s="13"/>
      <c r="BT20" s="25"/>
      <c r="BU20" s="32"/>
      <c r="BV20" s="32"/>
      <c r="BW20" s="32"/>
      <c r="BX20" s="32"/>
      <c r="BY20" s="32"/>
      <c r="BZ20" s="10"/>
      <c r="CA20" s="32"/>
      <c r="CC20" s="25"/>
      <c r="CD20" s="25" t="s">
        <v>51</v>
      </c>
      <c r="CE20" s="32">
        <f>+CE19-CE18^2</f>
        <v>15.200000000000003</v>
      </c>
      <c r="CF20" s="32"/>
      <c r="CG20" s="20">
        <v>4</v>
      </c>
      <c r="CH20" s="21">
        <f>+CG20^2</f>
        <v>16</v>
      </c>
      <c r="CI20" s="32"/>
      <c r="CJ20" s="32"/>
      <c r="CK20" s="32"/>
      <c r="CL20" s="10"/>
    </row>
    <row r="21" spans="1:90" ht="15.75">
      <c r="R21" s="25"/>
      <c r="S21" s="34" t="s">
        <v>80</v>
      </c>
      <c r="T21" s="32"/>
      <c r="U21" s="32"/>
      <c r="V21" s="32"/>
      <c r="W21" s="32"/>
      <c r="X21" s="32"/>
      <c r="Y21" s="32"/>
      <c r="Z21" s="10"/>
      <c r="AC21" s="25"/>
      <c r="AD21" s="34" t="s">
        <v>76</v>
      </c>
      <c r="AE21" s="32"/>
      <c r="AF21" s="32"/>
      <c r="AG21" s="32"/>
      <c r="AH21" s="10"/>
      <c r="AK21" s="25"/>
      <c r="AL21" s="34" t="s">
        <v>88</v>
      </c>
      <c r="AM21" s="32"/>
      <c r="AN21" s="32"/>
      <c r="AO21" s="32"/>
      <c r="AP21" s="10"/>
      <c r="AS21" s="16"/>
      <c r="AT21" s="35"/>
      <c r="AU21" s="35"/>
      <c r="AV21" s="35"/>
      <c r="AW21" s="35"/>
      <c r="AX21" s="35"/>
      <c r="AY21" s="13"/>
      <c r="BB21" s="25"/>
      <c r="BC21" s="34" t="s">
        <v>88</v>
      </c>
      <c r="BD21" s="32"/>
      <c r="BE21" s="32"/>
      <c r="BF21" s="32"/>
      <c r="BG21" s="10"/>
      <c r="BT21" s="25"/>
      <c r="BU21" s="34" t="s">
        <v>85</v>
      </c>
      <c r="BV21" s="32"/>
      <c r="BW21" s="32"/>
      <c r="BX21" s="32"/>
      <c r="BY21" s="32"/>
      <c r="BZ21" s="10"/>
      <c r="CC21" s="25"/>
      <c r="CD21" s="25" t="s">
        <v>56</v>
      </c>
      <c r="CE21" s="32">
        <f>+CE17*CE20</f>
        <v>76.000000000000014</v>
      </c>
      <c r="CF21" s="32"/>
      <c r="CG21" s="20">
        <v>5</v>
      </c>
      <c r="CH21" s="21">
        <f>+CG21^2</f>
        <v>25</v>
      </c>
      <c r="CI21" s="32"/>
      <c r="CJ21" s="32"/>
      <c r="CK21" s="32"/>
      <c r="CL21" s="10"/>
    </row>
    <row r="22" spans="1:90">
      <c r="R22" s="25"/>
      <c r="S22" s="41" t="s">
        <v>69</v>
      </c>
      <c r="T22" s="32">
        <f>+T7-T19</f>
        <v>3.2438255386836548</v>
      </c>
      <c r="U22" s="32"/>
      <c r="V22" s="32"/>
      <c r="W22" s="32"/>
      <c r="X22" s="32"/>
      <c r="Y22" s="32"/>
      <c r="Z22" s="10"/>
      <c r="AC22" s="25"/>
      <c r="AD22" s="41" t="s">
        <v>69</v>
      </c>
      <c r="AE22" s="32">
        <f>+AE7-AE19</f>
        <v>164.08654925739572</v>
      </c>
      <c r="AF22" s="32"/>
      <c r="AG22" s="32"/>
      <c r="AH22" s="10"/>
      <c r="AK22" s="25"/>
      <c r="AL22" s="41" t="s">
        <v>69</v>
      </c>
      <c r="AM22" s="32">
        <f>+AM7-AM19</f>
        <v>2.6948634996790308</v>
      </c>
      <c r="AN22" s="32"/>
      <c r="AO22" s="32"/>
      <c r="AP22" s="10"/>
      <c r="BB22" s="25"/>
      <c r="BC22" s="41" t="s">
        <v>69</v>
      </c>
      <c r="BD22" s="32">
        <f>+BD7-BD19</f>
        <v>18.628025210821963</v>
      </c>
      <c r="BE22" s="32"/>
      <c r="BF22" s="32"/>
      <c r="BG22" s="10"/>
      <c r="BT22" s="25"/>
      <c r="BU22" s="32" t="s">
        <v>17</v>
      </c>
      <c r="BV22" s="32">
        <v>0.99</v>
      </c>
      <c r="BW22" s="32"/>
      <c r="BX22" s="32"/>
      <c r="BY22" s="32"/>
      <c r="BZ22" s="10"/>
      <c r="CC22" s="25"/>
      <c r="CD22" s="25"/>
      <c r="CE22" s="32"/>
      <c r="CF22" s="32"/>
      <c r="CG22" s="20">
        <v>15</v>
      </c>
      <c r="CH22" s="21">
        <f>+CG22^2</f>
        <v>225</v>
      </c>
      <c r="CI22" s="32"/>
      <c r="CJ22" s="32"/>
      <c r="CK22" s="32"/>
      <c r="CL22" s="10"/>
    </row>
    <row r="23" spans="1:90">
      <c r="R23" s="25"/>
      <c r="S23" s="41" t="s">
        <v>70</v>
      </c>
      <c r="T23" s="32">
        <f>+T7+T19</f>
        <v>8.1561744613163452</v>
      </c>
      <c r="U23" s="32"/>
      <c r="V23" s="32"/>
      <c r="W23" s="32"/>
      <c r="X23" s="32"/>
      <c r="Y23" s="32"/>
      <c r="Z23" s="10"/>
      <c r="AC23" s="25"/>
      <c r="AD23" s="41" t="s">
        <v>70</v>
      </c>
      <c r="AE23" s="32">
        <f>+AE7+AE19</f>
        <v>167.46900629815983</v>
      </c>
      <c r="AF23" s="32"/>
      <c r="AG23" s="32"/>
      <c r="AH23" s="10"/>
      <c r="AK23" s="25"/>
      <c r="AL23" s="41" t="s">
        <v>70</v>
      </c>
      <c r="AM23" s="32">
        <f>+AM7+AM19</f>
        <v>2.7679936431781127</v>
      </c>
      <c r="AN23" s="32"/>
      <c r="AO23" s="32"/>
      <c r="AP23" s="10"/>
      <c r="BB23" s="25"/>
      <c r="BC23" s="41" t="s">
        <v>70</v>
      </c>
      <c r="BD23" s="32">
        <f>+BD7+BD19</f>
        <v>21.371974789178037</v>
      </c>
      <c r="BE23" s="32"/>
      <c r="BF23" s="32"/>
      <c r="BG23" s="10"/>
      <c r="BT23" s="25"/>
      <c r="BU23" s="32" t="s">
        <v>12</v>
      </c>
      <c r="BV23" s="32">
        <f>1-BV22</f>
        <v>1.0000000000000009E-2</v>
      </c>
      <c r="BW23" s="32"/>
      <c r="BX23" s="32"/>
      <c r="BY23" s="32"/>
      <c r="BZ23" s="10"/>
      <c r="CC23" s="25"/>
      <c r="CD23" s="16"/>
      <c r="CE23" s="35"/>
      <c r="CF23" s="37" t="s">
        <v>44</v>
      </c>
      <c r="CG23" s="4">
        <f>SUM(CG18:CG22)</f>
        <v>40</v>
      </c>
      <c r="CH23" s="39">
        <f>SUM(CH18:CH22)</f>
        <v>396</v>
      </c>
      <c r="CI23" s="32"/>
      <c r="CJ23" s="32"/>
      <c r="CK23" s="32"/>
      <c r="CL23" s="10"/>
    </row>
    <row r="24" spans="1:90">
      <c r="R24" s="25"/>
      <c r="S24" s="32"/>
      <c r="T24" s="32"/>
      <c r="U24" s="32"/>
      <c r="V24" s="32"/>
      <c r="W24" s="32"/>
      <c r="X24" s="32"/>
      <c r="Y24" s="32"/>
      <c r="Z24" s="10"/>
      <c r="AC24" s="25"/>
      <c r="AD24" s="32"/>
      <c r="AE24" s="32"/>
      <c r="AF24" s="32"/>
      <c r="AG24" s="32"/>
      <c r="AH24" s="10"/>
      <c r="AK24" s="25"/>
      <c r="AL24" s="32"/>
      <c r="AM24" s="32"/>
      <c r="AN24" s="32"/>
      <c r="AO24" s="32"/>
      <c r="AP24" s="10"/>
      <c r="BB24" s="25"/>
      <c r="BC24" s="32"/>
      <c r="BD24" s="32"/>
      <c r="BE24" s="32"/>
      <c r="BF24" s="32"/>
      <c r="BG24" s="10"/>
      <c r="BT24" s="25"/>
      <c r="BU24" s="32" t="s">
        <v>21</v>
      </c>
      <c r="BV24" s="32">
        <f>+BV23/2</f>
        <v>5.0000000000000044E-3</v>
      </c>
      <c r="BW24" s="32"/>
      <c r="BX24" s="32"/>
      <c r="BY24" s="32"/>
      <c r="BZ24" s="10"/>
      <c r="CC24" s="25"/>
      <c r="CD24" s="32"/>
      <c r="CE24" s="32"/>
      <c r="CF24" s="32"/>
      <c r="CG24" s="32"/>
      <c r="CH24" s="32"/>
      <c r="CI24" s="32"/>
      <c r="CJ24" s="32"/>
      <c r="CK24" s="32"/>
      <c r="CL24" s="10"/>
    </row>
    <row r="25" spans="1:90">
      <c r="R25" s="25"/>
      <c r="S25" s="34" t="s">
        <v>81</v>
      </c>
      <c r="T25" s="32"/>
      <c r="U25" s="32"/>
      <c r="V25" s="32"/>
      <c r="W25" s="32"/>
      <c r="X25" s="32"/>
      <c r="Y25" s="32"/>
      <c r="Z25" s="10"/>
      <c r="AC25" s="25"/>
      <c r="AD25" s="34" t="s">
        <v>85</v>
      </c>
      <c r="AE25" s="32"/>
      <c r="AF25" s="32"/>
      <c r="AG25" s="32"/>
      <c r="AH25" s="10"/>
      <c r="AK25" s="25"/>
      <c r="AL25" s="34" t="s">
        <v>89</v>
      </c>
      <c r="AM25" s="32"/>
      <c r="AN25" s="32"/>
      <c r="AO25" s="32"/>
      <c r="AP25" s="10"/>
      <c r="BB25" s="25"/>
      <c r="BC25" s="34" t="s">
        <v>85</v>
      </c>
      <c r="BD25" s="32"/>
      <c r="BE25" s="32"/>
      <c r="BF25" s="32"/>
      <c r="BG25" s="10"/>
      <c r="BT25" s="25"/>
      <c r="BU25" s="33" t="s">
        <v>22</v>
      </c>
      <c r="BV25" s="32">
        <f>1-BV24</f>
        <v>0.995</v>
      </c>
      <c r="BW25" s="32"/>
      <c r="BX25" s="32"/>
      <c r="BY25" s="32"/>
      <c r="BZ25" s="10"/>
      <c r="CC25" s="25"/>
      <c r="CD25" s="34" t="s">
        <v>106</v>
      </c>
      <c r="CE25" s="32"/>
      <c r="CF25" s="32"/>
      <c r="CG25" s="34" t="s">
        <v>107</v>
      </c>
      <c r="CH25" s="32"/>
      <c r="CI25" s="32"/>
      <c r="CJ25" s="34" t="s">
        <v>108</v>
      </c>
      <c r="CK25" s="32"/>
      <c r="CL25" s="10"/>
    </row>
    <row r="26" spans="1:90" ht="14.25">
      <c r="R26" s="25"/>
      <c r="S26" s="33" t="s">
        <v>37</v>
      </c>
      <c r="T26" s="32">
        <f>+T13</f>
        <v>0.95</v>
      </c>
      <c r="U26" s="32"/>
      <c r="V26" s="32"/>
      <c r="W26" s="32"/>
      <c r="X26" s="32"/>
      <c r="Y26" s="32"/>
      <c r="Z26" s="10"/>
      <c r="AC26" s="25"/>
      <c r="AD26" s="32" t="s">
        <v>17</v>
      </c>
      <c r="AE26" s="32">
        <v>0.95</v>
      </c>
      <c r="AF26" s="32"/>
      <c r="AG26" s="32"/>
      <c r="AH26" s="10"/>
      <c r="AK26" s="25"/>
      <c r="AL26" s="32" t="s">
        <v>40</v>
      </c>
      <c r="AM26" s="32">
        <v>0.872</v>
      </c>
      <c r="AN26" s="32"/>
      <c r="AO26" s="32"/>
      <c r="AP26" s="10"/>
      <c r="BB26" s="25"/>
      <c r="BC26" s="32" t="s">
        <v>17</v>
      </c>
      <c r="BD26" s="32">
        <v>0.99</v>
      </c>
      <c r="BE26" s="32"/>
      <c r="BF26" s="32"/>
      <c r="BG26" s="10"/>
      <c r="BT26" s="25"/>
      <c r="BU26" s="32" t="s">
        <v>20</v>
      </c>
      <c r="BV26" s="32">
        <f>NORMSINV(BV25)</f>
        <v>2.5758293035488999</v>
      </c>
      <c r="BW26" s="32"/>
      <c r="BX26" s="32"/>
      <c r="BY26" s="32"/>
      <c r="BZ26" s="10"/>
      <c r="CC26" s="25"/>
      <c r="CD26" s="32" t="s">
        <v>17</v>
      </c>
      <c r="CE26" s="32">
        <v>0.97</v>
      </c>
      <c r="CF26" s="32"/>
      <c r="CG26" s="32" t="s">
        <v>17</v>
      </c>
      <c r="CH26" s="32">
        <v>0.97</v>
      </c>
      <c r="CI26" s="32"/>
      <c r="CJ26" s="32" t="s">
        <v>17</v>
      </c>
      <c r="CK26" s="32">
        <v>0.95</v>
      </c>
      <c r="CL26" s="10"/>
    </row>
    <row r="27" spans="1:90" ht="14.25">
      <c r="R27" s="25"/>
      <c r="S27" s="33" t="s">
        <v>38</v>
      </c>
      <c r="T27" s="32">
        <f>+T14</f>
        <v>5.0000000000000044E-2</v>
      </c>
      <c r="U27" s="32"/>
      <c r="V27" s="32"/>
      <c r="W27" s="32"/>
      <c r="X27" s="32"/>
      <c r="Y27" s="32"/>
      <c r="Z27" s="10"/>
      <c r="AC27" s="25"/>
      <c r="AD27" s="32" t="s">
        <v>12</v>
      </c>
      <c r="AE27" s="32">
        <f>1-AE26</f>
        <v>5.0000000000000044E-2</v>
      </c>
      <c r="AF27" s="32"/>
      <c r="AG27" s="32"/>
      <c r="AH27" s="10"/>
      <c r="AK27" s="25"/>
      <c r="AL27" s="32" t="s">
        <v>41</v>
      </c>
      <c r="AM27" s="32">
        <v>16.812000000000001</v>
      </c>
      <c r="AN27" s="32"/>
      <c r="AO27" s="32"/>
      <c r="AP27" s="10"/>
      <c r="BB27" s="25"/>
      <c r="BC27" s="32" t="s">
        <v>12</v>
      </c>
      <c r="BD27" s="32">
        <f>1-BD26</f>
        <v>1.0000000000000009E-2</v>
      </c>
      <c r="BE27" s="32"/>
      <c r="BF27" s="32"/>
      <c r="BG27" s="10"/>
      <c r="BT27" s="16"/>
      <c r="BU27" s="35" t="s">
        <v>43</v>
      </c>
      <c r="BV27" s="35">
        <f>+BV26^2*BV13^2/BV15^2</f>
        <v>1727.1814981534371</v>
      </c>
      <c r="BW27" s="35"/>
      <c r="BX27" s="35"/>
      <c r="BY27" s="35"/>
      <c r="BZ27" s="13"/>
      <c r="CC27" s="25"/>
      <c r="CD27" s="32" t="s">
        <v>12</v>
      </c>
      <c r="CE27" s="32">
        <f>1-CE26</f>
        <v>3.0000000000000027E-2</v>
      </c>
      <c r="CF27" s="32"/>
      <c r="CG27" s="32" t="s">
        <v>12</v>
      </c>
      <c r="CH27" s="32">
        <f>1-CH26</f>
        <v>3.0000000000000027E-2</v>
      </c>
      <c r="CI27" s="32"/>
      <c r="CJ27" s="32" t="s">
        <v>12</v>
      </c>
      <c r="CK27" s="32">
        <f>1-CK26</f>
        <v>5.0000000000000044E-2</v>
      </c>
      <c r="CL27" s="10"/>
    </row>
    <row r="28" spans="1:90" ht="14.25">
      <c r="R28" s="25"/>
      <c r="S28" s="33" t="s">
        <v>39</v>
      </c>
      <c r="T28" s="32">
        <f>+SQRT(1/T27)</f>
        <v>4.4721359549995778</v>
      </c>
      <c r="U28" s="32"/>
      <c r="V28" s="32"/>
      <c r="W28" s="32"/>
      <c r="X28" s="32"/>
      <c r="Y28" s="32"/>
      <c r="Z28" s="10"/>
      <c r="AC28" s="25"/>
      <c r="AD28" s="32" t="s">
        <v>21</v>
      </c>
      <c r="AE28" s="32">
        <f>+AE27/2</f>
        <v>2.5000000000000022E-2</v>
      </c>
      <c r="AF28" s="32"/>
      <c r="AG28" s="32"/>
      <c r="AH28" s="10"/>
      <c r="AK28" s="25"/>
      <c r="AL28" s="32" t="s">
        <v>42</v>
      </c>
      <c r="AM28" s="32">
        <f>+AM6*AM9</f>
        <v>5.6857142857040799E-3</v>
      </c>
      <c r="AN28" s="32"/>
      <c r="AO28" s="32"/>
      <c r="AP28" s="10"/>
      <c r="BB28" s="25"/>
      <c r="BC28" s="32" t="s">
        <v>21</v>
      </c>
      <c r="BD28" s="32">
        <f>+BD27/2</f>
        <v>5.0000000000000044E-3</v>
      </c>
      <c r="BE28" s="32"/>
      <c r="BF28" s="32"/>
      <c r="BG28" s="10"/>
      <c r="CC28" s="25"/>
      <c r="CD28" s="32" t="s">
        <v>21</v>
      </c>
      <c r="CE28" s="32">
        <f>+CE27/2</f>
        <v>1.5000000000000013E-2</v>
      </c>
      <c r="CF28" s="32"/>
      <c r="CG28" s="32" t="s">
        <v>21</v>
      </c>
      <c r="CH28" s="32">
        <f>+CH27/2</f>
        <v>1.5000000000000013E-2</v>
      </c>
      <c r="CI28" s="32"/>
      <c r="CJ28" s="32" t="s">
        <v>21</v>
      </c>
      <c r="CK28" s="32">
        <f>+CK27/2</f>
        <v>2.5000000000000022E-2</v>
      </c>
      <c r="CL28" s="10"/>
    </row>
    <row r="29" spans="1:90">
      <c r="R29" s="25"/>
      <c r="S29" s="41" t="s">
        <v>68</v>
      </c>
      <c r="T29" s="32">
        <f>+T28*T18</f>
        <v>4.8556953959013702</v>
      </c>
      <c r="U29" s="32"/>
      <c r="V29" s="32"/>
      <c r="W29" s="32"/>
      <c r="X29" s="32"/>
      <c r="Y29" s="32"/>
      <c r="Z29" s="10"/>
      <c r="AC29" s="25"/>
      <c r="AD29" s="33" t="s">
        <v>22</v>
      </c>
      <c r="AE29" s="32">
        <f>1-AE28</f>
        <v>0.97499999999999998</v>
      </c>
      <c r="AF29" s="32"/>
      <c r="AG29" s="32"/>
      <c r="AH29" s="10"/>
      <c r="AK29" s="25"/>
      <c r="AL29" s="41" t="s">
        <v>69</v>
      </c>
      <c r="AM29" s="32">
        <f>+AM28/AM27</f>
        <v>3.3819380714394953E-4</v>
      </c>
      <c r="AN29" s="32"/>
      <c r="AO29" s="32"/>
      <c r="AP29" s="10"/>
      <c r="BB29" s="25"/>
      <c r="BC29" s="33" t="s">
        <v>22</v>
      </c>
      <c r="BD29" s="32">
        <f>1-BD28</f>
        <v>0.995</v>
      </c>
      <c r="BE29" s="32"/>
      <c r="BF29" s="32"/>
      <c r="BG29" s="10"/>
      <c r="CC29" s="25"/>
      <c r="CD29" s="33" t="s">
        <v>22</v>
      </c>
      <c r="CE29" s="32">
        <f>1-CE28</f>
        <v>0.98499999999999999</v>
      </c>
      <c r="CF29" s="32"/>
      <c r="CG29" s="33" t="s">
        <v>22</v>
      </c>
      <c r="CH29" s="32">
        <f>1-CH28</f>
        <v>0.98499999999999999</v>
      </c>
      <c r="CI29" s="32"/>
      <c r="CJ29" s="33" t="s">
        <v>22</v>
      </c>
      <c r="CK29" s="32">
        <f>1-CK28</f>
        <v>0.97499999999999998</v>
      </c>
      <c r="CL29" s="10"/>
    </row>
    <row r="30" spans="1:90" ht="15.75">
      <c r="R30" s="25"/>
      <c r="S30" s="41" t="s">
        <v>69</v>
      </c>
      <c r="T30" s="32">
        <f>+T7-T29</f>
        <v>0.84430460409862995</v>
      </c>
      <c r="U30" s="32"/>
      <c r="V30" s="32"/>
      <c r="W30" s="32"/>
      <c r="X30" s="32"/>
      <c r="Y30" s="32"/>
      <c r="Z30" s="10"/>
      <c r="AC30" s="25"/>
      <c r="AD30" s="32" t="s">
        <v>36</v>
      </c>
      <c r="AE30" s="32">
        <f>TINV(AE27,AE6-1)</f>
        <v>2.3060041352041662</v>
      </c>
      <c r="AF30" s="32"/>
      <c r="AG30" s="32"/>
      <c r="AH30" s="10"/>
      <c r="AK30" s="25"/>
      <c r="AL30" s="41" t="s">
        <v>70</v>
      </c>
      <c r="AM30" s="32">
        <f>+AM28/AM26</f>
        <v>6.5203145478257797E-3</v>
      </c>
      <c r="AN30" s="32"/>
      <c r="AO30" s="32"/>
      <c r="AP30" s="10"/>
      <c r="BB30" s="25"/>
      <c r="BC30" s="32" t="s">
        <v>20</v>
      </c>
      <c r="BD30" s="32">
        <f>NORMSINV(BD29)</f>
        <v>2.5758293035488999</v>
      </c>
      <c r="BE30" s="32"/>
      <c r="BF30" s="32"/>
      <c r="BG30" s="10"/>
      <c r="CC30" s="25"/>
      <c r="CD30" s="32" t="s">
        <v>20</v>
      </c>
      <c r="CE30" s="32">
        <f>NORMSINV(CE29)</f>
        <v>2.1700903775845601</v>
      </c>
      <c r="CF30" s="32"/>
      <c r="CG30" s="32" t="s">
        <v>55</v>
      </c>
      <c r="CH30" s="32">
        <f>TINV(CH27,CE6+CE17-2)</f>
        <v>2.6338143783384642</v>
      </c>
      <c r="CI30" s="32"/>
      <c r="CJ30" s="32" t="s">
        <v>40</v>
      </c>
      <c r="CK30" s="32">
        <f>FINV(CK29,CE6-1,CE17-1)</f>
        <v>0.1041175374539277</v>
      </c>
      <c r="CL30" s="10"/>
    </row>
    <row r="31" spans="1:90" ht="15.75">
      <c r="R31" s="25"/>
      <c r="S31" s="41" t="s">
        <v>70</v>
      </c>
      <c r="T31" s="32">
        <f>+T7+T29</f>
        <v>10.55569539590137</v>
      </c>
      <c r="U31" s="32"/>
      <c r="V31" s="32"/>
      <c r="W31" s="32"/>
      <c r="X31" s="32"/>
      <c r="Y31" s="32"/>
      <c r="Z31" s="10"/>
      <c r="AC31" s="25"/>
      <c r="AD31" s="32" t="s">
        <v>43</v>
      </c>
      <c r="AE31" s="32">
        <f>+AE30^2*AE11/AE19^2</f>
        <v>13.840375374459583</v>
      </c>
      <c r="AF31" s="32"/>
      <c r="AG31" s="32"/>
      <c r="AH31" s="10"/>
      <c r="AK31" s="25"/>
      <c r="AL31" s="32"/>
      <c r="AM31" s="32"/>
      <c r="AN31" s="32"/>
      <c r="AO31" s="32"/>
      <c r="AP31" s="10"/>
      <c r="BB31" s="25"/>
      <c r="BC31" s="32" t="s">
        <v>43</v>
      </c>
      <c r="BD31" s="32">
        <f>+BD30^2*BD11/BD19^2</f>
        <v>172.71814981534371</v>
      </c>
      <c r="BE31" s="32"/>
      <c r="BF31" s="32"/>
      <c r="BG31" s="10"/>
      <c r="CC31" s="25"/>
      <c r="CD31" s="40" t="s">
        <v>52</v>
      </c>
      <c r="CE31" s="32">
        <f>+CE7-CE18</f>
        <v>0.80000000000000071</v>
      </c>
      <c r="CF31" s="32"/>
      <c r="CG31" s="40" t="s">
        <v>52</v>
      </c>
      <c r="CH31" s="32">
        <f>+CE7-CE18</f>
        <v>0.80000000000000071</v>
      </c>
      <c r="CI31" s="32"/>
      <c r="CJ31" s="40" t="s">
        <v>41</v>
      </c>
      <c r="CK31" s="32">
        <f>FINV(CK28,CE6-1,CE17-1)</f>
        <v>9.6045298847228562</v>
      </c>
      <c r="CL31" s="10"/>
    </row>
    <row r="32" spans="1:90" ht="15.75">
      <c r="R32" s="16"/>
      <c r="S32" s="35"/>
      <c r="T32" s="35"/>
      <c r="U32" s="35"/>
      <c r="V32" s="35"/>
      <c r="W32" s="35"/>
      <c r="X32" s="35"/>
      <c r="Y32" s="35"/>
      <c r="Z32" s="13"/>
      <c r="AC32" s="16"/>
      <c r="AD32" s="35"/>
      <c r="AE32" s="35"/>
      <c r="AF32" s="35"/>
      <c r="AG32" s="35"/>
      <c r="AH32" s="13"/>
      <c r="AK32" s="25"/>
      <c r="AL32" s="34" t="s">
        <v>90</v>
      </c>
      <c r="AM32" s="32"/>
      <c r="AN32" s="32"/>
      <c r="AO32" s="32"/>
      <c r="AP32" s="10"/>
      <c r="BB32" s="25"/>
      <c r="BC32" s="32"/>
      <c r="BD32" s="32"/>
      <c r="BE32" s="32"/>
      <c r="BF32" s="32"/>
      <c r="BG32" s="10"/>
      <c r="CC32" s="25"/>
      <c r="CD32" s="40" t="s">
        <v>53</v>
      </c>
      <c r="CE32" s="32">
        <v>9</v>
      </c>
      <c r="CF32" s="32"/>
      <c r="CG32" s="41" t="s">
        <v>67</v>
      </c>
      <c r="CH32" s="32">
        <f>+SQRT(((CE10+CE21)/(CE6+CE17-2))*(1/CE6+1/CE17))</f>
        <v>2.2671568097509263</v>
      </c>
      <c r="CI32" s="32"/>
      <c r="CJ32" s="41" t="s">
        <v>69</v>
      </c>
      <c r="CK32" s="32">
        <f>1/CK31*((CE17-1)*CE10/((CE6-1)*CE21))</f>
        <v>3.6715131628490195E-2</v>
      </c>
      <c r="CL32" s="10"/>
    </row>
    <row r="33" spans="37:90" ht="15.75">
      <c r="AK33" s="25"/>
      <c r="AL33" s="41" t="s">
        <v>69</v>
      </c>
      <c r="AM33" s="32">
        <f>+SQRT(AM29)</f>
        <v>1.8390046414948211E-2</v>
      </c>
      <c r="AN33" s="32"/>
      <c r="AO33" s="32"/>
      <c r="AP33" s="10"/>
      <c r="BB33" s="25"/>
      <c r="BC33" s="34" t="s">
        <v>89</v>
      </c>
      <c r="BD33" s="32"/>
      <c r="BE33" s="32"/>
      <c r="BF33" s="32"/>
      <c r="BG33" s="10"/>
      <c r="CC33" s="25"/>
      <c r="CD33" s="40" t="s">
        <v>54</v>
      </c>
      <c r="CE33" s="32">
        <v>16</v>
      </c>
      <c r="CF33" s="32"/>
      <c r="CG33" s="41" t="s">
        <v>68</v>
      </c>
      <c r="CH33" s="32">
        <f>+CH30*CH32</f>
        <v>5.9712702034699516</v>
      </c>
      <c r="CI33" s="32"/>
      <c r="CJ33" s="41" t="s">
        <v>70</v>
      </c>
      <c r="CK33" s="32">
        <f>+CK32*CK31/CK30</f>
        <v>3.3868605382969981</v>
      </c>
      <c r="CL33" s="10"/>
    </row>
    <row r="34" spans="37:90">
      <c r="AK34" s="25"/>
      <c r="AL34" s="41" t="s">
        <v>70</v>
      </c>
      <c r="AM34" s="32">
        <f>+SQRT(AM30)</f>
        <v>8.0748464677823942E-2</v>
      </c>
      <c r="AN34" s="32"/>
      <c r="AO34" s="32"/>
      <c r="AP34" s="10"/>
      <c r="BB34" s="25"/>
      <c r="BC34" s="32" t="s">
        <v>17</v>
      </c>
      <c r="BD34" s="32">
        <v>0.9</v>
      </c>
      <c r="BE34" s="32"/>
      <c r="BF34" s="32"/>
      <c r="BG34" s="10"/>
      <c r="CC34" s="25"/>
      <c r="CD34" s="41" t="s">
        <v>67</v>
      </c>
      <c r="CE34" s="32">
        <f>+SQRT((CE32/CE6)+(CE33/CE17))</f>
        <v>2.2360679774997898</v>
      </c>
      <c r="CF34" s="32"/>
      <c r="CG34" s="34" t="s">
        <v>76</v>
      </c>
      <c r="CH34" s="32"/>
      <c r="CI34" s="32"/>
      <c r="CJ34" s="32"/>
      <c r="CK34" s="32"/>
      <c r="CL34" s="10"/>
    </row>
    <row r="35" spans="37:90">
      <c r="AK35" s="16"/>
      <c r="AL35" s="35"/>
      <c r="AM35" s="35"/>
      <c r="AN35" s="35"/>
      <c r="AO35" s="35"/>
      <c r="AP35" s="13"/>
      <c r="BB35" s="25"/>
      <c r="BC35" s="32" t="s">
        <v>12</v>
      </c>
      <c r="BD35" s="32">
        <f>1-BD34</f>
        <v>9.9999999999999978E-2</v>
      </c>
      <c r="BE35" s="32"/>
      <c r="BF35" s="32"/>
      <c r="BG35" s="10"/>
      <c r="CC35" s="25"/>
      <c r="CD35" s="41" t="s">
        <v>68</v>
      </c>
      <c r="CE35" s="32">
        <f>+CE30*CE34</f>
        <v>4.8524696015972628</v>
      </c>
      <c r="CF35" s="32"/>
      <c r="CG35" s="41" t="s">
        <v>69</v>
      </c>
      <c r="CH35" s="32">
        <f>+CH31-CH33</f>
        <v>-5.1712702034699509</v>
      </c>
      <c r="CI35" s="32"/>
      <c r="CJ35" s="32"/>
      <c r="CK35" s="32"/>
      <c r="CL35" s="10"/>
    </row>
    <row r="36" spans="37:90">
      <c r="BB36" s="25"/>
      <c r="BC36" s="32" t="s">
        <v>21</v>
      </c>
      <c r="BD36" s="32">
        <f>+BD35/2</f>
        <v>4.9999999999999989E-2</v>
      </c>
      <c r="BE36" s="32"/>
      <c r="BF36" s="32"/>
      <c r="BG36" s="10"/>
      <c r="CC36" s="25"/>
      <c r="CD36" s="34" t="s">
        <v>76</v>
      </c>
      <c r="CE36" s="32"/>
      <c r="CF36" s="32"/>
      <c r="CG36" s="41" t="s">
        <v>70</v>
      </c>
      <c r="CH36" s="32">
        <f>+CH31+CH33</f>
        <v>6.7712702034699523</v>
      </c>
      <c r="CI36" s="32"/>
      <c r="CJ36" s="32"/>
      <c r="CK36" s="32"/>
      <c r="CL36" s="10"/>
    </row>
    <row r="37" spans="37:90">
      <c r="BB37" s="25"/>
      <c r="BC37" s="33" t="s">
        <v>22</v>
      </c>
      <c r="BD37" s="32">
        <f>1-BD36</f>
        <v>0.95</v>
      </c>
      <c r="BE37" s="32"/>
      <c r="BF37" s="32"/>
      <c r="BG37" s="10"/>
      <c r="CC37" s="25"/>
      <c r="CD37" s="41" t="s">
        <v>69</v>
      </c>
      <c r="CE37" s="32">
        <f>+CE31-CE35</f>
        <v>-4.0524696015972621</v>
      </c>
      <c r="CF37" s="32"/>
      <c r="CG37" s="32"/>
      <c r="CH37" s="32"/>
      <c r="CI37" s="32"/>
      <c r="CJ37" s="32"/>
      <c r="CK37" s="32"/>
      <c r="CL37" s="10"/>
    </row>
    <row r="38" spans="37:90">
      <c r="BB38" s="25"/>
      <c r="BC38" s="32" t="s">
        <v>40</v>
      </c>
      <c r="BD38" s="32">
        <v>77.900000000000006</v>
      </c>
      <c r="BE38" s="32"/>
      <c r="BF38" s="32"/>
      <c r="BG38" s="10"/>
      <c r="CC38" s="25"/>
      <c r="CD38" s="41" t="s">
        <v>70</v>
      </c>
      <c r="CE38">
        <f>+CE31+CE35</f>
        <v>5.6524696015972635</v>
      </c>
      <c r="CL38" s="10"/>
    </row>
    <row r="39" spans="37:90">
      <c r="BB39" s="25"/>
      <c r="BC39" s="32" t="s">
        <v>41</v>
      </c>
      <c r="BD39" s="32">
        <v>124.3</v>
      </c>
      <c r="BE39" s="32"/>
      <c r="BF39" s="32"/>
      <c r="BG39" s="10"/>
      <c r="CC39" s="16"/>
      <c r="CD39" s="35"/>
      <c r="CE39" s="35"/>
      <c r="CF39" s="35"/>
      <c r="CG39" s="35"/>
      <c r="CH39" s="35"/>
      <c r="CI39" s="35"/>
      <c r="CJ39" s="35"/>
      <c r="CK39" s="35"/>
      <c r="CL39" s="13"/>
    </row>
    <row r="40" spans="37:90" ht="14.25">
      <c r="BB40" s="25"/>
      <c r="BC40" s="32" t="s">
        <v>42</v>
      </c>
      <c r="BD40" s="32">
        <f>+BD6*BD9</f>
        <v>4850.9999999999991</v>
      </c>
      <c r="BE40" s="32"/>
      <c r="BF40" s="32"/>
      <c r="BG40" s="10"/>
    </row>
    <row r="41" spans="37:90">
      <c r="BB41" s="25"/>
      <c r="BC41" s="41" t="s">
        <v>69</v>
      </c>
      <c r="BD41" s="32">
        <f>+BD40/BD39</f>
        <v>39.026548672566364</v>
      </c>
      <c r="BE41" s="32"/>
      <c r="BF41" s="32"/>
      <c r="BG41" s="10"/>
    </row>
    <row r="42" spans="37:90">
      <c r="BB42" s="25"/>
      <c r="BC42" s="41" t="s">
        <v>70</v>
      </c>
      <c r="BD42" s="32">
        <f>+BD40/BD38</f>
        <v>62.272143774069306</v>
      </c>
      <c r="BE42" s="32"/>
      <c r="BF42" s="32"/>
      <c r="BG42" s="10"/>
    </row>
    <row r="43" spans="37:90">
      <c r="BB43" s="25"/>
      <c r="BC43" s="32"/>
      <c r="BD43" s="32"/>
      <c r="BE43" s="32"/>
      <c r="BF43" s="32"/>
      <c r="BG43" s="10"/>
    </row>
    <row r="44" spans="37:90">
      <c r="BB44" s="25"/>
      <c r="BC44" s="34" t="s">
        <v>90</v>
      </c>
      <c r="BD44" s="32"/>
      <c r="BE44" s="32"/>
      <c r="BF44" s="32"/>
      <c r="BG44" s="10"/>
    </row>
    <row r="45" spans="37:90">
      <c r="BB45" s="25"/>
      <c r="BC45" s="41" t="s">
        <v>69</v>
      </c>
      <c r="BD45" s="32">
        <f>+SQRT(BD41)</f>
        <v>6.2471232317416598</v>
      </c>
      <c r="BE45" s="32"/>
      <c r="BF45" s="32"/>
      <c r="BG45" s="10"/>
    </row>
    <row r="46" spans="37:90">
      <c r="BB46" s="25"/>
      <c r="BC46" s="41" t="s">
        <v>70</v>
      </c>
      <c r="BD46" s="32">
        <f>+SQRT(BD42)</f>
        <v>7.8912700989174933</v>
      </c>
      <c r="BE46" s="32"/>
      <c r="BF46" s="32"/>
      <c r="BG46" s="10"/>
    </row>
    <row r="47" spans="37:90">
      <c r="BB47" s="16"/>
      <c r="BC47" s="35"/>
      <c r="BD47" s="35"/>
      <c r="BE47" s="35"/>
      <c r="BF47" s="35"/>
      <c r="BG47" s="13"/>
    </row>
    <row r="48" spans="37:90">
      <c r="BB48" s="32"/>
      <c r="BC48" s="32"/>
      <c r="BD48" s="32"/>
      <c r="BE48" s="32"/>
      <c r="BF48" s="32"/>
      <c r="BG48" s="32"/>
    </row>
    <row r="49" spans="54:59">
      <c r="BB49" s="32"/>
      <c r="BC49" s="32"/>
      <c r="BD49" s="32"/>
      <c r="BE49" s="32"/>
      <c r="BF49" s="32"/>
      <c r="BG49" s="32"/>
    </row>
    <row r="50" spans="54:59">
      <c r="BB50" s="32"/>
      <c r="BC50" s="32"/>
      <c r="BD50" s="32"/>
      <c r="BE50" s="32"/>
      <c r="BF50" s="32"/>
      <c r="BG50" s="32"/>
    </row>
    <row r="51" spans="54:59">
      <c r="BB51" s="32"/>
      <c r="BC51" s="32"/>
      <c r="BD51" s="32"/>
      <c r="BE51" s="32"/>
      <c r="BF51" s="32"/>
      <c r="BG51" s="32"/>
    </row>
    <row r="52" spans="54:59">
      <c r="BB52" s="32"/>
      <c r="BC52" s="32"/>
      <c r="BD52" s="32"/>
      <c r="BE52" s="32"/>
      <c r="BF52" s="32"/>
      <c r="BG52" s="32"/>
    </row>
    <row r="53" spans="54:59">
      <c r="BB53" s="32"/>
      <c r="BC53" s="32"/>
      <c r="BD53" s="32"/>
      <c r="BE53" s="32"/>
      <c r="BF53" s="32"/>
      <c r="BG53" s="32"/>
    </row>
    <row r="54" spans="54:59">
      <c r="BB54" s="32"/>
      <c r="BC54" s="32"/>
      <c r="BD54" s="32"/>
      <c r="BE54" s="32"/>
      <c r="BF54" s="32"/>
      <c r="BG54" s="32"/>
    </row>
    <row r="55" spans="54:59">
      <c r="BB55" s="32"/>
      <c r="BC55" s="32"/>
      <c r="BD55" s="32"/>
      <c r="BE55" s="32"/>
      <c r="BF55" s="32"/>
      <c r="BG55" s="32"/>
    </row>
    <row r="56" spans="54:59">
      <c r="BB56" s="32"/>
      <c r="BC56" s="32"/>
      <c r="BD56" s="32"/>
      <c r="BE56" s="32"/>
      <c r="BF56" s="32"/>
      <c r="BG56" s="32"/>
    </row>
    <row r="57" spans="54:59">
      <c r="BB57" s="32"/>
      <c r="BC57" s="32"/>
      <c r="BD57" s="32"/>
      <c r="BE57" s="32"/>
      <c r="BF57" s="32"/>
      <c r="BG57" s="32"/>
    </row>
    <row r="58" spans="54:59">
      <c r="BB58" s="32"/>
      <c r="BC58" s="32"/>
      <c r="BD58" s="32"/>
      <c r="BE58" s="32"/>
      <c r="BF58" s="32"/>
      <c r="BG58" s="32"/>
    </row>
  </sheetData>
  <phoneticPr fontId="2" type="noConversion"/>
  <pageMargins left="0.75" right="0.75" top="1" bottom="1" header="0" footer="0"/>
  <pageSetup paperSize="9" orientation="portrait" r:id="rId1"/>
  <headerFooter alignWithMargins="0"/>
  <ignoredErrors>
    <ignoredError sqref="K10 T11 T15 AE11 AE15 AE28 AU9 BD15 BD11 BD36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Ex_16</vt:lpstr>
      <vt:lpstr>Ex_1-5,8,9,14,15,19</vt:lpstr>
    </vt:vector>
  </TitlesOfParts>
  <Company>Universidad Rey Juan Carlos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JHernandez</dc:creator>
  <cp:lastModifiedBy>julio.hernandez.marc</cp:lastModifiedBy>
  <dcterms:created xsi:type="dcterms:W3CDTF">2011-02-15T17:59:27Z</dcterms:created>
  <dcterms:modified xsi:type="dcterms:W3CDTF">2015-02-23T15:00:33Z</dcterms:modified>
</cp:coreProperties>
</file>